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ΠΡΟΫΠΟΛΟΓΙΣΜΟΣ" sheetId="1" r:id="rId1"/>
    <sheet name="ΕΣΟΔΑ" sheetId="2" r:id="rId2"/>
    <sheet name="ΕΞΟΔΑ" sheetId="3" r:id="rId3"/>
  </sheets>
  <definedNames>
    <definedName name="_xlnm.Print_Area" localSheetId="1">'ΕΣΟΔΑ'!$A$2:$G$199</definedName>
    <definedName name="_xlnm.Print_Area" localSheetId="0">'ΠΡΟΫΠΟΛΟΓΙΣΜΟΣ'!$A$1:$M$30</definedName>
  </definedNames>
  <calcPr fullCalcOnLoad="1"/>
</workbook>
</file>

<file path=xl/sharedStrings.xml><?xml version="1.0" encoding="utf-8"?>
<sst xmlns="http://schemas.openxmlformats.org/spreadsheetml/2006/main" count="1276" uniqueCount="780">
  <si>
    <t xml:space="preserve">          ΤΕΧΝΙΚΟ ΕΠΙΜΕΛΗΤΗΡΙΟ ΕΛΛΑΔΑΣ</t>
  </si>
  <si>
    <t xml:space="preserve">  ΑΝΑΚΕΦΑΛΑΙΩΣΗ</t>
  </si>
  <si>
    <t xml:space="preserve">                </t>
  </si>
  <si>
    <t xml:space="preserve">   </t>
  </si>
  <si>
    <t xml:space="preserve">           </t>
  </si>
  <si>
    <t xml:space="preserve">  </t>
  </si>
  <si>
    <t xml:space="preserve"> </t>
  </si>
  <si>
    <t xml:space="preserve">            ΙΩΑΝΝΑ    ΓΙΑΛΚΕΤΣΗ</t>
  </si>
  <si>
    <t xml:space="preserve">         Ο  ΓΕΝ. ΓΡΑΜΜΑΤΕΑΣ</t>
  </si>
  <si>
    <t>ΠΡΟΫΠΟΛΟΓΙΣΜΟΥ</t>
  </si>
  <si>
    <t xml:space="preserve">    Ε Ξ Ο Δ Α ΤΑΚΤΙΚΟΥ</t>
  </si>
  <si>
    <t>ΣΥΝΟΛΟ</t>
  </si>
  <si>
    <t xml:space="preserve">        ΑΝΤ. ΠΡΩΤΟΝΟΤΑΡΙΟΣ</t>
  </si>
  <si>
    <t>ΠΡΟΫΠΟΛΟΓΙΣΜΟΣ</t>
  </si>
  <si>
    <t xml:space="preserve">Ε Σ Ο Δ Α ΤΑΚΤΙΚΟΥ </t>
  </si>
  <si>
    <t xml:space="preserve">    ΠΡΟΫΠΟΛΟΓΙΣΜΟΥ</t>
  </si>
  <si>
    <t xml:space="preserve">  Η  ΔΙΕΥΘΥΝΤΡΙΑ  ΟΙΚ.ΥΠΗΡΕΣΙΩΝ</t>
  </si>
  <si>
    <t xml:space="preserve">Ε Ξ Ο Δ Α </t>
  </si>
  <si>
    <t>Κ.Α</t>
  </si>
  <si>
    <t>ΚΑΤΟΝΟΜΑΣΙΑ</t>
  </si>
  <si>
    <t>ΠΡΟΥΠΟΛΟ-</t>
  </si>
  <si>
    <t>ΕΚΤΙΜΩΜΕΝΑ</t>
  </si>
  <si>
    <t>ΠΡΑΓΜΑΤΟ</t>
  </si>
  <si>
    <t>ΓΙΖΟΜΕΝΑ (€)</t>
  </si>
  <si>
    <t>(€)</t>
  </si>
  <si>
    <t>ΓΙΖΟΜΕΝΑ (ΕΥΡΩ)</t>
  </si>
  <si>
    <t>ΓΙΖΟΜΕΝΑ (ΔΡΧ)</t>
  </si>
  <si>
    <t>ΠΟΙΗΘΕΝΤΑ (€)</t>
  </si>
  <si>
    <t>2013</t>
  </si>
  <si>
    <t>2012</t>
  </si>
  <si>
    <t>2005</t>
  </si>
  <si>
    <t>2003</t>
  </si>
  <si>
    <t>2002</t>
  </si>
  <si>
    <t>0000</t>
  </si>
  <si>
    <t>ΠΛΗΡΩΜΕΣ ΓΙΑ ΥΠΗΡΕΣΙΕΣ</t>
  </si>
  <si>
    <t>0200</t>
  </si>
  <si>
    <t>Αμοιβές υπαλλήλων, υπηρετών και εργατών.</t>
  </si>
  <si>
    <t>0210</t>
  </si>
  <si>
    <t>Βασικός μισθός  υπαλλήλων.</t>
  </si>
  <si>
    <t>0211</t>
  </si>
  <si>
    <t>Βασικός μισθός τακτικών υπαλλήλων</t>
  </si>
  <si>
    <t>0212</t>
  </si>
  <si>
    <t>Βασικός μισθός εκτάκτων υπαλλήλων ( Ι.Δ.Α.Χ.)</t>
  </si>
  <si>
    <t>0220</t>
  </si>
  <si>
    <t>Γενικά τακτικά επιδόματα</t>
  </si>
  <si>
    <t>0223</t>
  </si>
  <si>
    <t>Επίδομα μεταπτυχιακών σπουδών</t>
  </si>
  <si>
    <t>0224α</t>
  </si>
  <si>
    <t>Επίδομα οικογενειακών βαρών μονίμων υπαλλήλων</t>
  </si>
  <si>
    <t>0224β</t>
  </si>
  <si>
    <t>Επίδομα οικογενειακών βαρών εκτάκτων υπαλλήλων</t>
  </si>
  <si>
    <t>0227</t>
  </si>
  <si>
    <t>Προσωπική διαφορά Ν. 2470/97</t>
  </si>
  <si>
    <t>0238</t>
  </si>
  <si>
    <t>Επίδομα θέσης αρθ.12 Ν.1586/86</t>
  </si>
  <si>
    <t>0240</t>
  </si>
  <si>
    <t>Ειδικά τακτικά επιδόματα υπαλλήλων</t>
  </si>
  <si>
    <t>0245α</t>
  </si>
  <si>
    <t>0245β</t>
  </si>
  <si>
    <t>Εξοδα παραστάσεως (Προέδρου Αντ/πείας ΤΕΕ)</t>
  </si>
  <si>
    <t>0245γ</t>
  </si>
  <si>
    <t>Εξοδα παραστάσεως (Γεν. Γραμματέα της ΔΕ του ΤΕΕ)</t>
  </si>
  <si>
    <t>0245δ</t>
  </si>
  <si>
    <t>Εξοδα παραστάσεως (Γεν. Δ/ντή ΤΕΕ )</t>
  </si>
  <si>
    <t>0252</t>
  </si>
  <si>
    <t>Επίδομα διαχειριστικών λαθών</t>
  </si>
  <si>
    <t>0259</t>
  </si>
  <si>
    <t>Λοιπά ειδικά τακτικά επιδόματα  υπαλλήλων</t>
  </si>
  <si>
    <t>0260</t>
  </si>
  <si>
    <t xml:space="preserve">Πρόσθετες Παροχές Υπαλλήλων </t>
  </si>
  <si>
    <t>0261</t>
  </si>
  <si>
    <t>Αποζημίωση γιά υπερωριακή εργασία</t>
  </si>
  <si>
    <t>0262</t>
  </si>
  <si>
    <t>Εξοδα κινήσεως Γεν. Δ/ντού</t>
  </si>
  <si>
    <t>0264</t>
  </si>
  <si>
    <t>Αποζημίωση για συμμετοχή σε συμβούλια ή επιτροπές</t>
  </si>
  <si>
    <t>0268</t>
  </si>
  <si>
    <t>Αποζημίωση μελών, γραμματέων και λοιπού βοηθητικού προσωπικού</t>
  </si>
  <si>
    <t>0280</t>
  </si>
  <si>
    <t>Διάφορες αποζημιώσεις</t>
  </si>
  <si>
    <t>0289</t>
  </si>
  <si>
    <t>0288α</t>
  </si>
  <si>
    <t>Επιδομα Δωρων</t>
  </si>
  <si>
    <t>ΣΥΝΟΛΟ   Κ.Α.  0200</t>
  </si>
  <si>
    <t>0400</t>
  </si>
  <si>
    <t>Αμοιβές όσων εκτελούν ειδικές υπηρεσίες</t>
  </si>
  <si>
    <t>0410</t>
  </si>
  <si>
    <t>Αμοιβές όσων εκτελούν ειδικές υπηρεσίες με την ιδιότητα των ελευθέ-</t>
  </si>
  <si>
    <t>ρων επαγγελματιών</t>
  </si>
  <si>
    <t>0411α</t>
  </si>
  <si>
    <t>Αμοιβές Νομικών που εκτελούν ειδικές υπηρεσίες μέ τήν ιδιότητα Δικηγόρων</t>
  </si>
  <si>
    <t>0411β</t>
  </si>
  <si>
    <t>Αμοιβές Νομικών με την ιδιότητα ελεύθερου επαγγελματία</t>
  </si>
  <si>
    <t>0415</t>
  </si>
  <si>
    <t>Αμοιβές συγγραφέων και συντακτών</t>
  </si>
  <si>
    <t>0417</t>
  </si>
  <si>
    <t>Αμοιβές μεταφραστών που εκτελούν ειδικές υπηρεσίες</t>
  </si>
  <si>
    <t>0420</t>
  </si>
  <si>
    <t>Με κάθε άλλη ιδιότητα φυσικού προσώπου</t>
  </si>
  <si>
    <t>0429</t>
  </si>
  <si>
    <t>Λοιπές αμοιβές φυσικών προσώπων εκτελούντων ειδικές υπηρεσίες.</t>
  </si>
  <si>
    <t>0431</t>
  </si>
  <si>
    <t>Αμοιβές και προμήθειες Τραπεζών.</t>
  </si>
  <si>
    <t>0433</t>
  </si>
  <si>
    <t>Αμοιβές Ν. Π. ή Οργανισμών γιά τη Μηχ/κή επεξεργασία στοιχείων</t>
  </si>
  <si>
    <t>0439</t>
  </si>
  <si>
    <t>Λοιπές Αμοιβές Νομικών Προσώπων που εκτελούν ειδ.(ΣΟΛ) υπηρεσίες.</t>
  </si>
  <si>
    <t>ΣΥΝΟΛΟ   Κ.Α.  0400</t>
  </si>
  <si>
    <t>0500</t>
  </si>
  <si>
    <t>Συμμετοχή του ΤΕΕ στη Κοινωνική Πρόνοια,Ασφάλιση,Εκπαίδευση και</t>
  </si>
  <si>
    <t>Υγεία των υπαλλήλων, των συνταξιούχων και των οικογενειών τους.</t>
  </si>
  <si>
    <t>0550</t>
  </si>
  <si>
    <t>Εργοδοτικές εισφορές για κοινωνική ασφάλιση</t>
  </si>
  <si>
    <t>0551</t>
  </si>
  <si>
    <t xml:space="preserve">Εισφορές στο ΙΚΑ από την μισθοδοσία προσωπικού </t>
  </si>
  <si>
    <t>0552α</t>
  </si>
  <si>
    <t>Εισφορές στο ΤΣΜΕΔΕ απο την μισθοδοσία προσωπικού</t>
  </si>
  <si>
    <t>0552β</t>
  </si>
  <si>
    <t>Εισφορές στο ΚΥΤ από την μισθοδοσία προσωπικού</t>
  </si>
  <si>
    <t>0552γ</t>
  </si>
  <si>
    <t>Εισφορες στο Τ.Σ.Π.Ε.Α.Θ</t>
  </si>
  <si>
    <t>0559</t>
  </si>
  <si>
    <t>Εισφορές στο  Ταμείο Νομικών</t>
  </si>
  <si>
    <t>0540</t>
  </si>
  <si>
    <t>Δαπάνες εκπαίδευσης</t>
  </si>
  <si>
    <t>0542</t>
  </si>
  <si>
    <t>Δαπάνες λειτουργίας ειδικών σχολών,σεμιναρίων,ημερίδων,διαλέξεων κ.τ.λ</t>
  </si>
  <si>
    <t>0549</t>
  </si>
  <si>
    <t>Λοιπές δαπάνες εκπαίδευσης</t>
  </si>
  <si>
    <t>ΣΥΝΟΛΟ   Κ.Α.  0500</t>
  </si>
  <si>
    <t>0600</t>
  </si>
  <si>
    <t>Ασφαλιστικές παροχές</t>
  </si>
  <si>
    <t>0630</t>
  </si>
  <si>
    <t>Παροχές Πρόνοιας</t>
  </si>
  <si>
    <t>0631</t>
  </si>
  <si>
    <t>Αποζημιώσεις απολυομένων - συνταξιοδοτουμενων τακτικων υπαλλήλων</t>
  </si>
  <si>
    <t>0638</t>
  </si>
  <si>
    <t>Αποζημιώσεις απολυομένων-συνταξιοδοτουμενων εκτάκτων υπαλλήλων</t>
  </si>
  <si>
    <t>ΣΥΝΟΛΟ   Κ.Α.  0600</t>
  </si>
  <si>
    <t>0700</t>
  </si>
  <si>
    <t>0710</t>
  </si>
  <si>
    <t>Οδοιπορικά έξοδα για μετακίνηση υπαλλήλων στο εσωτερικό</t>
  </si>
  <si>
    <t>0711</t>
  </si>
  <si>
    <t xml:space="preserve">Οδοιπορικά έξοδα μετακίνησης γιά εκτέλεση υπηρεσίας στό εσωτερικό </t>
  </si>
  <si>
    <t>υπαλλήλων ΤΕΕ</t>
  </si>
  <si>
    <t>0712</t>
  </si>
  <si>
    <t>Εξοδα κίνησης υπαλλήλων που μετακινούνται εντός έδρας γιά εκτέλεση</t>
  </si>
  <si>
    <t>0720</t>
  </si>
  <si>
    <t>Ημερήσια αποζημίωση για μετακίνηση υπαλλήλων στο εσωτερικό</t>
  </si>
  <si>
    <t>0721</t>
  </si>
  <si>
    <t>Ημερήσια αποζημίωση μετακίνησης για εκτέλεση υπηρεσίας στο εσωτερικό</t>
  </si>
  <si>
    <t>υπαλλήλων του ΤΕΕ</t>
  </si>
  <si>
    <t>0730</t>
  </si>
  <si>
    <t>Πληρωμές για αποστολή ή μετακίνηση υπαλλήλων στο εξωτερικό</t>
  </si>
  <si>
    <t>0731</t>
  </si>
  <si>
    <t xml:space="preserve">Οδοιπορικά εξοδα μετακίνησης για εκτέλεση υπηρεσίας υπαλλήλων από το </t>
  </si>
  <si>
    <t>0732</t>
  </si>
  <si>
    <t>Ημερήσια αποζημίωση μετακίνησης για εκτέλεση υπηρεσίας υπαλλήλων από</t>
  </si>
  <si>
    <t>0770</t>
  </si>
  <si>
    <t>Πληρωμές για μετακίνηση στο εσωτερικό προσώπων που δεν έχουν</t>
  </si>
  <si>
    <t>την υπαλληλική ιδιότητα</t>
  </si>
  <si>
    <t>0771</t>
  </si>
  <si>
    <t>Οδοιπορικά έξοδα μετακίνησης γιά εκτέλεση υπηρεσίας στο εσωτερικό</t>
  </si>
  <si>
    <t xml:space="preserve">προσώπων που δεν έχουν υπαλληλική ιδιότητα. </t>
  </si>
  <si>
    <t>0772</t>
  </si>
  <si>
    <t>0780</t>
  </si>
  <si>
    <t>Πληρωμές για αποστολή η μετακίνηση στο εξωτερικό προσώπων</t>
  </si>
  <si>
    <t>που δεν έχουν υπαλληλική ιδιότητα</t>
  </si>
  <si>
    <t>0781</t>
  </si>
  <si>
    <t>Οδοιπορικά έξοδα για αποστολή στο εξωτερικό η μετάκληση από το εξωτερικό</t>
  </si>
  <si>
    <t xml:space="preserve"> προσώπων που δεν εχουν την υπαλληλική ιδιότητα</t>
  </si>
  <si>
    <t>0782</t>
  </si>
  <si>
    <t>Ημερήσια αποζημίωση για αποστολή στο εξωτερικό η μετάκληση απο το</t>
  </si>
  <si>
    <t>εξωτερικό προσώπων που δεν έχουν την υπαλληλική ιδιότητα</t>
  </si>
  <si>
    <t>ΣΥΝΟΛΟ   Κ.Α.  0700</t>
  </si>
  <si>
    <t>0800</t>
  </si>
  <si>
    <t>Πληρωμές για μη προσωπικές υπηρεσίες</t>
  </si>
  <si>
    <t>0810</t>
  </si>
  <si>
    <t>Μισθώματα</t>
  </si>
  <si>
    <t>0813</t>
  </si>
  <si>
    <t>0815</t>
  </si>
  <si>
    <t>Μισθώματα μεταφορικών μέσων</t>
  </si>
  <si>
    <t>0817</t>
  </si>
  <si>
    <t>Μισθώματα μηχανικού και λοιπού εξοπλισμού</t>
  </si>
  <si>
    <t>0820</t>
  </si>
  <si>
    <t>Μεταφορές προσώπων και αγαθών</t>
  </si>
  <si>
    <t>0829</t>
  </si>
  <si>
    <t>Λοιπές μεταφορές.</t>
  </si>
  <si>
    <t>0830</t>
  </si>
  <si>
    <t>Επικοινωνίες</t>
  </si>
  <si>
    <t>0831</t>
  </si>
  <si>
    <t>Ταχυδρομικά τέλη.</t>
  </si>
  <si>
    <t>0832</t>
  </si>
  <si>
    <t>Τηλεφωνικά και τηλεγραφικά τέλη εσωτερικού.</t>
  </si>
  <si>
    <t>0834</t>
  </si>
  <si>
    <t>Εξοδα τηλεπικοινωνιακών εγκαταστάσεων.</t>
  </si>
  <si>
    <t>0840</t>
  </si>
  <si>
    <t>Υδρευση, Φωτισμός και Καθαριότητα</t>
  </si>
  <si>
    <t>0841</t>
  </si>
  <si>
    <t>Υδρευση</t>
  </si>
  <si>
    <t>0842</t>
  </si>
  <si>
    <t xml:space="preserve">Φωτισμός </t>
  </si>
  <si>
    <t>0845</t>
  </si>
  <si>
    <t>Δαπάνες καθαρισμού γραφείων.</t>
  </si>
  <si>
    <t>0850</t>
  </si>
  <si>
    <t>Δημόσιες Σχέσεις</t>
  </si>
  <si>
    <t>0851</t>
  </si>
  <si>
    <t>Διαφημίσεις και δημοσιεύσεις</t>
  </si>
  <si>
    <t>0853α</t>
  </si>
  <si>
    <t>Δαπάνες εκθέσεων στην ημεδαπή</t>
  </si>
  <si>
    <t>0854</t>
  </si>
  <si>
    <t>Δαπάνες εκθέσεων στην αλλοδαπή</t>
  </si>
  <si>
    <t>0855</t>
  </si>
  <si>
    <t>Επιδείξεις,γιορτές και λοιπά θεάματα</t>
  </si>
  <si>
    <t>0856</t>
  </si>
  <si>
    <t>Φιλοξενίες δεξιώσεις</t>
  </si>
  <si>
    <t>0857</t>
  </si>
  <si>
    <t>Οργάνωση συνεδρίων και ημερίδων,συμμετοχή σε συνέδρια κ.τ.λ</t>
  </si>
  <si>
    <t>0859</t>
  </si>
  <si>
    <t>Λοιπές δαπάνες δημοσίων σχέσεων.</t>
  </si>
  <si>
    <t>0860</t>
  </si>
  <si>
    <t>Συντήρηση και επισκευή μονίμων εγκαταστάσεων</t>
  </si>
  <si>
    <t>0863</t>
  </si>
  <si>
    <t>Συντήρηση και επισκευή κτιρίων.</t>
  </si>
  <si>
    <t>0880</t>
  </si>
  <si>
    <t>Συντήρηση και επισκευή μηχανικού και λοιπού εξοπλισμού</t>
  </si>
  <si>
    <t>0881</t>
  </si>
  <si>
    <t>Συντήρηση και επισκευή μεταφορικών μέσων ξηράς</t>
  </si>
  <si>
    <t>0887</t>
  </si>
  <si>
    <t>Συντήρηση και επισκευή λοιπών μηχανημάτων.</t>
  </si>
  <si>
    <t>0888</t>
  </si>
  <si>
    <t>Συντήρηση και επισκευή επίπλων και σκευών.</t>
  </si>
  <si>
    <t>0890</t>
  </si>
  <si>
    <t>Λοιπές δαπάνες</t>
  </si>
  <si>
    <t>0891</t>
  </si>
  <si>
    <t>Εκτυπώσεις, εκδόσεις και βιβλιοδετήσεις</t>
  </si>
  <si>
    <t>0892</t>
  </si>
  <si>
    <t xml:space="preserve">Ασφάλιστρα και φύλακτρα ακινήτων,μεταφορικών,μέσων,μηχανικού εξοπλισμού κλπ </t>
  </si>
  <si>
    <t>0893</t>
  </si>
  <si>
    <t>Εκτέλεση δικαστικών αποφάσεων ή συμβιβαστικών πράξεων.</t>
  </si>
  <si>
    <t>0894</t>
  </si>
  <si>
    <t xml:space="preserve">Δικαστικά έξοδα (περιλαμβάνονται εξοδα πτώχευσης,κατάσχεσης και συμβολαιογρ.) </t>
  </si>
  <si>
    <t>0896</t>
  </si>
  <si>
    <t>Επιδόσεις,δημοσιεύσεις,προσκλήσεις κλπ.</t>
  </si>
  <si>
    <t>ΣΥΝΟΛΟ   Κ.Α.  0800</t>
  </si>
  <si>
    <t>0900</t>
  </si>
  <si>
    <t>Φόροι-Τέλη-Εξοδα βεβαίωσης και είσπραξης εσόδων</t>
  </si>
  <si>
    <t>0910</t>
  </si>
  <si>
    <t>Φόροι-τέλη</t>
  </si>
  <si>
    <t>0911α</t>
  </si>
  <si>
    <t>Φόροι διάφοροι.</t>
  </si>
  <si>
    <t>0911β</t>
  </si>
  <si>
    <t>Φόρος εισοδήματος από ακίνητα</t>
  </si>
  <si>
    <t>0912</t>
  </si>
  <si>
    <t>Τέλη</t>
  </si>
  <si>
    <t>0913</t>
  </si>
  <si>
    <t>Φόρος προστιθέμενης αξίας για συμψηφισμό</t>
  </si>
  <si>
    <t>0920</t>
  </si>
  <si>
    <t>Εξοδα βεβαίωσης και είσπραξης</t>
  </si>
  <si>
    <t>0925</t>
  </si>
  <si>
    <t>Ποσοστά εισπρακτόρων γενικά</t>
  </si>
  <si>
    <t>0929</t>
  </si>
  <si>
    <t>Λοιπές δαπάνες ελέγχου και βεβαίωσης που δεν κατονομάζονται ειδικά</t>
  </si>
  <si>
    <t>ΣΥΝΟΛΟ   Κ.Α.  0900</t>
  </si>
  <si>
    <t xml:space="preserve">ΣΥΝΟΛΟ   Κ.Α.  0000             </t>
  </si>
  <si>
    <t>1000</t>
  </si>
  <si>
    <t>ΠΛΗΡΩΜΕΣ ΓΙΑ ΤΗΝ ΠΡΟΜΗΘΕΙΑ ΚΑΤΑΝΑΛΩΤΙΚΩΝ ΑΓΑΘΩΝ</t>
  </si>
  <si>
    <t>1200</t>
  </si>
  <si>
    <t>Εξοπλισμός γραφείων,εργαστηρίων κλπ (εκτός από τη προμήθεια</t>
  </si>
  <si>
    <t>επίπλων και σκευών)</t>
  </si>
  <si>
    <t>1250</t>
  </si>
  <si>
    <t>Προμήθεια βιβλίων και εντύπων γενικά</t>
  </si>
  <si>
    <t>1259</t>
  </si>
  <si>
    <t>Προμήθεια βιβλίων, περιοδικών, εφημερίδων και λοιπών εκδόσεων.</t>
  </si>
  <si>
    <t>1260</t>
  </si>
  <si>
    <t>Προμήθεια γραφικής ύλης και μικροαντικειμένων γραφείου γενικά</t>
  </si>
  <si>
    <t>1261</t>
  </si>
  <si>
    <t>1290</t>
  </si>
  <si>
    <t>Λοιπές προμήθειες εξοπλισμού γραφείων,εργαστηρίων και εκμεταλεύσεων</t>
  </si>
  <si>
    <t>1292</t>
  </si>
  <si>
    <t>Προμήθεια ηλεκτρικών λαμπτήρων.</t>
  </si>
  <si>
    <t>ΣΥΝΟΛΟ   Κ.Α.  1200</t>
  </si>
  <si>
    <t>1300</t>
  </si>
  <si>
    <t>Είδη υγιεινής,καθαριότητας και ευπρεπισμού</t>
  </si>
  <si>
    <t>1380</t>
  </si>
  <si>
    <t>Είδη καθαριότητας και ευπρεπισμού</t>
  </si>
  <si>
    <t>1381</t>
  </si>
  <si>
    <t>Προμήθεια ειδών καθαριότητας και ευπρεπισμού.</t>
  </si>
  <si>
    <t>ΣΥΝΟΛΟ   Κ.Α.  1300</t>
  </si>
  <si>
    <t>1400</t>
  </si>
  <si>
    <t>Προμήθεια ειδών συντήρησης και επισκευής αγαθών διαρκούς χρήσης</t>
  </si>
  <si>
    <t>1420</t>
  </si>
  <si>
    <t>Προμήθεια ειδών συντήρησης και επισκευής μονίμων εγκαταστάσεων</t>
  </si>
  <si>
    <t>1429</t>
  </si>
  <si>
    <t>Προμήθεια ειδών  συντήρησης και επισκευής λοιπών μονίμων εγκαταστάσεων</t>
  </si>
  <si>
    <t>1430</t>
  </si>
  <si>
    <t>Προμήθεια ειδών συντήρησης και επισκευής μηχανικού και λοιπού εξοπλισμού</t>
  </si>
  <si>
    <t>1431</t>
  </si>
  <si>
    <t>Προμήθεια ειδών συντήρησης μεταφορικών μέσων</t>
  </si>
  <si>
    <t>ΣΥΝΟΛΟ   Κ.Α.  1400</t>
  </si>
  <si>
    <t>1600</t>
  </si>
  <si>
    <t>Προμήθεια καυσίμων και λιπαντικών</t>
  </si>
  <si>
    <t>1610</t>
  </si>
  <si>
    <t>Προμήθεια υγρών,στερεών καυσίμων, υγραερίων, κλπ.</t>
  </si>
  <si>
    <t>1611</t>
  </si>
  <si>
    <t>Προμήθεια υγρών καυσίμων και λιπαντικών.</t>
  </si>
  <si>
    <t>ΣΥΝΟΛΟ   Κ.Α.  1600</t>
  </si>
  <si>
    <t>1700</t>
  </si>
  <si>
    <t>Προμήθεια υλικών εκτυπωτικών,βιβλιοδετικών,τυπογραφικών κλπ</t>
  </si>
  <si>
    <t>1710</t>
  </si>
  <si>
    <t>Προμήθεια υλικού εκτυπώσεων και βιβλιοδετήσεων</t>
  </si>
  <si>
    <t>1719</t>
  </si>
  <si>
    <t>1730</t>
  </si>
  <si>
    <t>Προμήθεια φωτογραφικού και φωτοτυπικού υλικού.</t>
  </si>
  <si>
    <t>1731</t>
  </si>
  <si>
    <t>1770</t>
  </si>
  <si>
    <t>Προμήθεια τηλεπικοινωνιακού υλικού</t>
  </si>
  <si>
    <t>1779</t>
  </si>
  <si>
    <t>Προμήθεια τηλεπ/κού υλικού που δεν κατονομάζονται ειδικά</t>
  </si>
  <si>
    <t>ΣΥΝΟΛΟ   Κ.Α.  1700</t>
  </si>
  <si>
    <t>1800</t>
  </si>
  <si>
    <t>Λοιπές προμήθειες που δεν περιλαμβάνονται στις παραπάνω</t>
  </si>
  <si>
    <t>κατηγορίες.</t>
  </si>
  <si>
    <t>1890</t>
  </si>
  <si>
    <t>Διάφορες προμήθειες</t>
  </si>
  <si>
    <t>1899</t>
  </si>
  <si>
    <t>Διάφορες προμήθειες που δεν κατονομάζονται ειδικά</t>
  </si>
  <si>
    <t>ΣΥΝΟΛΟ   Κ.Α.  1800</t>
  </si>
  <si>
    <t xml:space="preserve">ΣΥΝΟΛΟ   Κ.Α.  1000             </t>
  </si>
  <si>
    <t>2000</t>
  </si>
  <si>
    <t>ΠΛΗΡΩΜΕΣ ΓΙΑ ΜΕΤΑΒΙΒΑΣΗ ΕΙΣΟΔΗΜΑΤΩΝ ΣΕ ΤΡΙΤΟΥΣ</t>
  </si>
  <si>
    <t>2300</t>
  </si>
  <si>
    <t>Επιχορηγήσεις και συνδρομές σε ΝΠΔΔ και  λοιπούς Οργανισμούς</t>
  </si>
  <si>
    <t>2320</t>
  </si>
  <si>
    <t>Επιχορηγήσεις και συνδρομές για δαπάνες διοίκησης και λειτουργίας</t>
  </si>
  <si>
    <t>2329</t>
  </si>
  <si>
    <t>ΣΥΝΟΛΟ   Κ.Α.  2300</t>
  </si>
  <si>
    <t>2400</t>
  </si>
  <si>
    <t>Λοιπές επιχορηγήσεις και συνδρομές</t>
  </si>
  <si>
    <t>2490</t>
  </si>
  <si>
    <t>Λοιπές επιχορηγήσεις και συνδρομές για ορισμένους ή μη σκοπούς</t>
  </si>
  <si>
    <t>2499γ</t>
  </si>
  <si>
    <t>Επιχορήγηση ΤΣΜΕΔΕ για λ/σμό ΚΥΤ σύμφωνα με το Ν.Δ 4292/53</t>
  </si>
  <si>
    <t>ΣΥΝΟΛΟ   Κ.Α.  2400</t>
  </si>
  <si>
    <t>2500</t>
  </si>
  <si>
    <t>Επιχορηγήσεις και συνδρομές σε Οργανισμούς Ιδιωτικού Δικαίου</t>
  </si>
  <si>
    <t>του εξωτερικού και εσωτερικού</t>
  </si>
  <si>
    <t>2510</t>
  </si>
  <si>
    <t>Επιχορηγήσεις σε ημεδαπούς και αλλοδαπούς οργανισμούς</t>
  </si>
  <si>
    <t>2511</t>
  </si>
  <si>
    <t>Επιχορηγήσεις και συνδρομές σε  οργανισμούς του εξωτερικού</t>
  </si>
  <si>
    <t>2520</t>
  </si>
  <si>
    <t>Επιχορηγήσεις και συνδρομές σε  οργανισμούς ιδιωτικού δικαίου</t>
  </si>
  <si>
    <t>του εσωτερικού</t>
  </si>
  <si>
    <t>2529</t>
  </si>
  <si>
    <t>Επιχορηγήσεις,ενισχυσεις και συνδρομές σε  οργανισμούς ιδιωτ. δικαιου</t>
  </si>
  <si>
    <t xml:space="preserve"> εσωτερικού (αρθρο 4 παρ. 3 του Ν. 1486/1984)</t>
  </si>
  <si>
    <t>ΣΥΝΟΛΟ   Κ.Α.  2500</t>
  </si>
  <si>
    <t>2600</t>
  </si>
  <si>
    <t>Χορηγίες για εθνικούς,κοινωνικούς,εκπαιδευτικούς κλπ συναφείς</t>
  </si>
  <si>
    <t>σκοπούς</t>
  </si>
  <si>
    <t>2630</t>
  </si>
  <si>
    <t>Χορηγίες κοινωνικής πρόνοιας</t>
  </si>
  <si>
    <t>2639</t>
  </si>
  <si>
    <t>Λοιπές χορηγίες Κοινωνικής Πρόνοιας.</t>
  </si>
  <si>
    <t>2640</t>
  </si>
  <si>
    <t>Χορηγίες για εθνικούς και θρησκευτικούς σκοπούς</t>
  </si>
  <si>
    <t>2641</t>
  </si>
  <si>
    <t>2650</t>
  </si>
  <si>
    <t>Χορηγίες για εκπαιδευτικούς σκοπούς</t>
  </si>
  <si>
    <t>2651</t>
  </si>
  <si>
    <t>Βραβεία και βοηθήματα καλής επίδοσης σπουδαστών γενικά</t>
  </si>
  <si>
    <t>ΣΥΝΟΛΟ   Κ.Α.  2600</t>
  </si>
  <si>
    <t xml:space="preserve">ΣΥΝΟΛΟ   Κ.Α.  2000             </t>
  </si>
  <si>
    <t>3000</t>
  </si>
  <si>
    <t>ΠΛΗΡΩΜΕΣ ΑΝΤΙΚΡΙΖΟΜΕΝΕΣ ΑΠΟ ΠΡΑΓΜΑΤΟΠΟΙΟΥΜΕΝΑ ΕΣΟΔΑ</t>
  </si>
  <si>
    <t>3100</t>
  </si>
  <si>
    <t>Επιστροφές αχρεωστήτως εισπραχθέντων.</t>
  </si>
  <si>
    <t>3190</t>
  </si>
  <si>
    <t>Επιστροφές από λοιπές περιπτώσεις</t>
  </si>
  <si>
    <t>3199</t>
  </si>
  <si>
    <t>Επιστροφες λοιπων περιπτωσεων που δεν κατονομαζονται ειδικα</t>
  </si>
  <si>
    <t>ΣΥΝΟΛΟ   Κ.Α.  3100</t>
  </si>
  <si>
    <t>3300</t>
  </si>
  <si>
    <t>Αποδόσεις εσόδων που εισπράχθηκαν υπέρ τρίτων</t>
  </si>
  <si>
    <t>3310</t>
  </si>
  <si>
    <t xml:space="preserve">Απόδοση σε μετοχικά ταμεία υπαλλήλων των εισπράξεων που </t>
  </si>
  <si>
    <t>ενεργούνται γι' αυτά</t>
  </si>
  <si>
    <t>3311</t>
  </si>
  <si>
    <t>Απόδοση στο Μ.Τ.Π.Υ των εισπράξεων που έγιναν γι' αυτό.</t>
  </si>
  <si>
    <t>3320</t>
  </si>
  <si>
    <t>Απόδοση στα Ταμεία Πρόνοιας ή αλληλοβοήθειας υπαλλήλων των εισπράξεων που ενεργούνται γι' αυτά</t>
  </si>
  <si>
    <t>3321</t>
  </si>
  <si>
    <t>Απόδοση στο  Τ.Π.Δ.Υ.</t>
  </si>
  <si>
    <t>3340</t>
  </si>
  <si>
    <t>Απόδοση στο ΙΚΑ,ΤΣΜΕΔΕ, ΚΥΤ ,ΤΣ Νομικών κλπ των εισπράξεων που</t>
  </si>
  <si>
    <t>3341</t>
  </si>
  <si>
    <t>Απόδοση στο ΙΚΑ των εισπράξεων που έγιναν γι' αυτό.</t>
  </si>
  <si>
    <t>3343α</t>
  </si>
  <si>
    <t>Απόδοση στο ΤΣΜΕΔΕ των εισπράξεων που έγιναν γι' αυτό.</t>
  </si>
  <si>
    <t>3343β</t>
  </si>
  <si>
    <t>Απόδοση στο ΤΣΜΕΔΕ των εισπράξεων για τον ιδιωτικό τομέα.</t>
  </si>
  <si>
    <t>3349α</t>
  </si>
  <si>
    <t>Απόδοση στο ΚΥΤ από εισφορές υπαλλήλων ΤΕΕ</t>
  </si>
  <si>
    <t>3349β</t>
  </si>
  <si>
    <t>Απόδοση στό ΚΥΤ από ποινές πειθ.συμβ.μελών ΤΕΕ</t>
  </si>
  <si>
    <t>3349γ</t>
  </si>
  <si>
    <t>Απόδοση στό ΤΠΕΔΕ των εισπράξεων που έγιναν γι"αυτό</t>
  </si>
  <si>
    <t>3360</t>
  </si>
  <si>
    <t>Απόδοση στα ταμεία αρωγής υπαλλήλων  των κρατήσεων που</t>
  </si>
  <si>
    <t>Απόδοση στον Ο.Α.Ε.Δ. (1%)</t>
  </si>
  <si>
    <t>3369</t>
  </si>
  <si>
    <t>Απόδοση στα λοιπά Ταμεία Αρωγης των εισπράξεων που έγιναν γι'αυτά</t>
  </si>
  <si>
    <t>3390</t>
  </si>
  <si>
    <t>Απόδοση των εισπράξεων που έγιναν γιά λογ/σμό του Δημοσίου,</t>
  </si>
  <si>
    <t>λοιπών ΝΠΔΔ, οργανισμών και φυσικών προσώπων</t>
  </si>
  <si>
    <t>3391α1</t>
  </si>
  <si>
    <t>Απόδοση φόρου από μισθωτές υπηρεσίες (ΣΤ πηγή )</t>
  </si>
  <si>
    <t>3391α2</t>
  </si>
  <si>
    <t>Απόδοση φόρου ελευθ.επαγ/τών (Ζ πηγή )</t>
  </si>
  <si>
    <t>3391α3</t>
  </si>
  <si>
    <t>Απόδοση φόρου εργολάβων</t>
  </si>
  <si>
    <t>3391α4</t>
  </si>
  <si>
    <t>Απόδοση φόρου Γ πηγής</t>
  </si>
  <si>
    <t>3391α5</t>
  </si>
  <si>
    <t>Απόδοση φόρου από προμήθειες του δημοσίου</t>
  </si>
  <si>
    <t>3391α6</t>
  </si>
  <si>
    <t>Αποδοση των εισπραξεων που εγιναν για λοσμο του Δημοσιου (2%)</t>
  </si>
  <si>
    <t>3391α7</t>
  </si>
  <si>
    <t>Νοσοκομειακή περίθαλψη</t>
  </si>
  <si>
    <t>3391β1</t>
  </si>
  <si>
    <t>Απόδοση του εισπραχθέντος χαρτ.από εισπράξεις γενικά του ΤΕΕ</t>
  </si>
  <si>
    <t>3391β4</t>
  </si>
  <si>
    <t>Απόδοση χατρ.από αμοιβές τρίτων</t>
  </si>
  <si>
    <t>3391β5</t>
  </si>
  <si>
    <t>Απόδοση χαρτ.ενοικίων</t>
  </si>
  <si>
    <t>3392α</t>
  </si>
  <si>
    <t>Απόδοση των εισπρ, που έγιναν για το ΤΣΠΕΑΘ (Αγγελιόσημο από διαφημισεις)</t>
  </si>
  <si>
    <t>3392β</t>
  </si>
  <si>
    <t>Απόδοση για λογαριασμό ΝΠΔΔ</t>
  </si>
  <si>
    <t>3394α</t>
  </si>
  <si>
    <t>Απόδοση των εισπράξεων που έγιναν για λ/σμό φυσικών προσώπων</t>
  </si>
  <si>
    <t>3394β</t>
  </si>
  <si>
    <t>Απόδοση ΦΠΑ που εισπράχθηκε για λ/σμό φυσικών προσώπων</t>
  </si>
  <si>
    <t>3396α</t>
  </si>
  <si>
    <t>Απόδοση των εισπράξεων που έγιναν υπέρ των ειδ.λσμών προσθ.παροχών</t>
  </si>
  <si>
    <t>3396β</t>
  </si>
  <si>
    <t>Απόδοση  των εισπρ, που έγιναν υπέρ των ειδ.λ/σμών πρ.χρ.ασφάλισης μηχ/κων</t>
  </si>
  <si>
    <t>3397</t>
  </si>
  <si>
    <t xml:space="preserve">Απόδοση στο δημόσιο του ΦΠΑ </t>
  </si>
  <si>
    <t>ΣΥΝΟΛΟ   Κ.Α.  3300</t>
  </si>
  <si>
    <t xml:space="preserve">ΣΥΝΟΛΟ   Κ.Α.  3000             </t>
  </si>
  <si>
    <t>6000</t>
  </si>
  <si>
    <t>ΚΙΝΗΣΗ  ΚΕΦΑΛΑΙΩΝ</t>
  </si>
  <si>
    <t>6100</t>
  </si>
  <si>
    <t>Τοκοι - Χρεολυσια</t>
  </si>
  <si>
    <t>6111</t>
  </si>
  <si>
    <t xml:space="preserve">Τοκοι δανειων εσωτερικου </t>
  </si>
  <si>
    <t>6121</t>
  </si>
  <si>
    <t>Χρεολυσια δανειων εσωτερικου</t>
  </si>
  <si>
    <t>ΣΥΝΟΛΟ  Κ.Α 6100</t>
  </si>
  <si>
    <t>ΣΥΝΟΛΟ  Κ.Α 6000</t>
  </si>
  <si>
    <t>7000</t>
  </si>
  <si>
    <t>ΚΕΦΑΛΑΙΑΚΕΣ  ΔΑΠΑΝΕΣ</t>
  </si>
  <si>
    <t>7100</t>
  </si>
  <si>
    <t>Προμήθεια αγαθών διαρκούς χρήσης</t>
  </si>
  <si>
    <t>7110</t>
  </si>
  <si>
    <t>Προμήθεια επίπλων και ηλεκτρικών συσκευών</t>
  </si>
  <si>
    <t>7111</t>
  </si>
  <si>
    <t>Προμήθεια επίπλων.</t>
  </si>
  <si>
    <t>7112</t>
  </si>
  <si>
    <t>Προμήθεια ηλεκτρικών συσκευών και μηχανημάτων κλιματισμού γραφείων</t>
  </si>
  <si>
    <t>7120</t>
  </si>
  <si>
    <t>Προμήθεια μηχανικού εξοπλισμού υπηρεσιών</t>
  </si>
  <si>
    <t>7123</t>
  </si>
  <si>
    <t>Προμήθεια Η/Υ και βοηθητικών Μηχανών.</t>
  </si>
  <si>
    <t>7124</t>
  </si>
  <si>
    <t>Προμήθεια φωτοτυπικών μηχανημάτων.</t>
  </si>
  <si>
    <t>7127</t>
  </si>
  <si>
    <t>Προμήθεια μηχανημάτων εκτός μηχανών γραφείου- πυρόσβεση κλπ.</t>
  </si>
  <si>
    <t>7129</t>
  </si>
  <si>
    <t>Προμήθεια λοιπών μηχανών γραφείου.</t>
  </si>
  <si>
    <t>ΣΥΝΟΛΟ   Κ.Α.  7100</t>
  </si>
  <si>
    <t xml:space="preserve">ΣΥΝΟΛΟ   Κ.Α.  7000             </t>
  </si>
  <si>
    <t>9000</t>
  </si>
  <si>
    <t>ΠΛΗΡΩΜΕΣ   ΓΙΑ   ΕΠΕΝΔΥΣΕΙΣ</t>
  </si>
  <si>
    <t>9700</t>
  </si>
  <si>
    <t>Επενδύσεις εκτελούμενες από τα έσοδα του ΤΕΕ</t>
  </si>
  <si>
    <t>9730</t>
  </si>
  <si>
    <t>Ανέγερση κτιρίων και κάθε είδους εγκαταστάσεων σ'αυτά.</t>
  </si>
  <si>
    <t>9739</t>
  </si>
  <si>
    <t>Ανέγερση κτιρίων και κάθε είδους εγκαταστάσεις σ' αυτά.</t>
  </si>
  <si>
    <t>9740</t>
  </si>
  <si>
    <t xml:space="preserve">Προμήθεια ηλεκτ/κού &amp; λοιπού κεφαλ/χικού εξοπλισμού </t>
  </si>
  <si>
    <t>9749</t>
  </si>
  <si>
    <t>Προμήθεια ηλεκτ/κού &amp; λοιπού κεφαλ/χικού εξοπλισμού (Τραπ. Πληροφοριών )</t>
  </si>
  <si>
    <t>9760</t>
  </si>
  <si>
    <t>Μελέτες , έρευνες,πειραματικές εργασίες</t>
  </si>
  <si>
    <t>9761</t>
  </si>
  <si>
    <t>Επιστημονικές μελέτες και έρευνες</t>
  </si>
  <si>
    <t>9762</t>
  </si>
  <si>
    <t>Μελέτες και έρευνες για εκτέλεση έργων</t>
  </si>
  <si>
    <t>9769</t>
  </si>
  <si>
    <t>Επιστημονικές μελέτες και έρευνες μη ειδικά κατονομαζόμενες</t>
  </si>
  <si>
    <t>ΣΥΝΟΛΟ   Κ.Α.  9700</t>
  </si>
  <si>
    <t>9800</t>
  </si>
  <si>
    <t>Επενδυσεις εκτελουμενες από τα έσοδα του ΤΕΕ</t>
  </si>
  <si>
    <t>9820</t>
  </si>
  <si>
    <t>Δαπανες διοικησης και λειτουργιας</t>
  </si>
  <si>
    <t>9829</t>
  </si>
  <si>
    <t>Λοιπες δαπανες διοικησης και λειτουργιας</t>
  </si>
  <si>
    <t>ΣΥΝΟΛΟ   Κ.Α.  9800</t>
  </si>
  <si>
    <t>9300</t>
  </si>
  <si>
    <t>Επενδυσεις εκτελουμενες μεσω του Π.Δ.Ε</t>
  </si>
  <si>
    <t>9319α</t>
  </si>
  <si>
    <t>9319β</t>
  </si>
  <si>
    <t>Πρόγραμμα SEAP-PLUS</t>
  </si>
  <si>
    <t>9319γ</t>
  </si>
  <si>
    <t>ΣΥΝΟΛΟ   Κ.Α.  9300</t>
  </si>
  <si>
    <t xml:space="preserve">ΣΥΝΟΛΟ   Κ.Α.  9000             </t>
  </si>
  <si>
    <t>ΣΥΝΟΛΟ  ΕΞΟΔΩΝ</t>
  </si>
  <si>
    <t>ΕΣΟΔΑ</t>
  </si>
  <si>
    <t>ΠΡΟΫΠΟΛΟ-</t>
  </si>
  <si>
    <t xml:space="preserve">ΕΚΤΙΜΩΜΕΝΑ </t>
  </si>
  <si>
    <t>ΕΠΙΧΟΡΗΓΗΣΕΙΣ</t>
  </si>
  <si>
    <t>0100</t>
  </si>
  <si>
    <t>Επιχορηγήσεις από τον τακτικό κρατικό προϋπολογισμό</t>
  </si>
  <si>
    <t>0110</t>
  </si>
  <si>
    <t>Επιχορηγήσεις για λειτουργικες δαπανες του Ν.Π.Δ.Δ.</t>
  </si>
  <si>
    <t>0112</t>
  </si>
  <si>
    <t xml:space="preserve">Επιχορήγηση από τον τακτικό κρατικό προϋπολογισμό ή τον  </t>
  </si>
  <si>
    <t>προϋπολογισμό του Υπουργείου Ανάπτυξης,Ανταγωνιστικότητας,</t>
  </si>
  <si>
    <t>Υποδομών,Μεταφορών &amp; Δικτύων για τις λειτουργικες δαπανες του Τ.Ε.Ε.</t>
  </si>
  <si>
    <t xml:space="preserve">ΣΥΝΟΛΟ  Κ.Α. 0100             </t>
  </si>
  <si>
    <t xml:space="preserve">ΣΥΝΟΛΟ  Κ.Α. 0000             </t>
  </si>
  <si>
    <t>ΦΟΡΟΙ-ΤΕΛΗ ΚΑΙ ΔΙΚΑΙΩΜΑΤΑ ΥΠΕΡ ΝΠΔΔ</t>
  </si>
  <si>
    <t>Φόροι.</t>
  </si>
  <si>
    <t>Εσοδα από λοιπούς κοινωνικούς πόρους.</t>
  </si>
  <si>
    <t>Ποσοστά από οικοδομές 1/4%o</t>
  </si>
  <si>
    <t xml:space="preserve">ΣΥΝΟΛΟ  Κ.Α. 1100             </t>
  </si>
  <si>
    <t>Εσοδα από Τέλη και Δικαιώματα.</t>
  </si>
  <si>
    <t>1299α</t>
  </si>
  <si>
    <t>Ποσοστα απο εργολαβιες   0,2%</t>
  </si>
  <si>
    <t>1299β</t>
  </si>
  <si>
    <t>Ποσοστά από αμοιβές μελετών 2%</t>
  </si>
  <si>
    <t xml:space="preserve">1299γ </t>
  </si>
  <si>
    <t>Ποσοστά από αμοιβές επίβλεψης 2%</t>
  </si>
  <si>
    <t xml:space="preserve">ΣΥΝΟΛΟ  Κ.Α. 1200             </t>
  </si>
  <si>
    <t xml:space="preserve">        </t>
  </si>
  <si>
    <t xml:space="preserve">ΣΥΝΟΛΟ  Κ.Α. 1000             </t>
  </si>
  <si>
    <t>ΕΣΟΔΑ ΑΠΟ ΤΗΝ ΕΠΙΧΕΙΡΗΣΙΑΚΗ ΔΡΑΣΤΗΡΙΟΤΗΤΑ ΤΟΥ ΝΠΔΔ</t>
  </si>
  <si>
    <t>Εσοδα από προσφορές υπηρεσιών</t>
  </si>
  <si>
    <t xml:space="preserve">Εσοδα από προσφορά υπηρεσιών εκπαίδευσης </t>
  </si>
  <si>
    <t>Λοιπα εσοδα απο προσφ.υπηρεσ.εκπαισευσης ( Σεμιναρια)</t>
  </si>
  <si>
    <t xml:space="preserve">ΣΥΝΟΛΟ  Κ.Α. 3100             </t>
  </si>
  <si>
    <t>Εσοδα από προσφορές υπηρεσιών (λοιπά)</t>
  </si>
  <si>
    <t>Εσοδα από προσφορά λοιπών υπηρεσιών</t>
  </si>
  <si>
    <t>Εσοδα από διαφημίσεις</t>
  </si>
  <si>
    <t>3298α</t>
  </si>
  <si>
    <t>Έσοδα από χρηματοπιστωτικά ιδρύματα</t>
  </si>
  <si>
    <t>3298β</t>
  </si>
  <si>
    <t>Έσοδα από λοιπές εταιρείες και ιδιώτες</t>
  </si>
  <si>
    <t>3299α</t>
  </si>
  <si>
    <t xml:space="preserve">Εσοδα από προσφορά λοιπών υπηρεσιών </t>
  </si>
  <si>
    <t>3299β</t>
  </si>
  <si>
    <t>Εσοδα από προσφορά λοιπών υπηρεσιών (Yπουργ.Εσωτερικων )</t>
  </si>
  <si>
    <t xml:space="preserve">ΣΥΝΟΛΟ  Κ.Α. 3200             </t>
  </si>
  <si>
    <t>Εσοδα από πώληση αγαθών</t>
  </si>
  <si>
    <t>Εσοδα από πώληση συγγραμμάτων και βιβλίων</t>
  </si>
  <si>
    <t>Εσοδα από πώληση εντύπων και τίτλων</t>
  </si>
  <si>
    <t xml:space="preserve">Εσοδα από πώληση αχρήστου υλικού </t>
  </si>
  <si>
    <t xml:space="preserve">ΣΥΝΟΛΟ  Κ.Α. 3300             </t>
  </si>
  <si>
    <t>Εσοδα από εκμίσθωση κινητής ή ακίνητης περιουσίας.</t>
  </si>
  <si>
    <t>Εσοδα από εκμίσθωση ακίνητης περιουσίας.</t>
  </si>
  <si>
    <t>3412</t>
  </si>
  <si>
    <t>Εσοδα από εκμίσθωση καταστημάτων γενικά</t>
  </si>
  <si>
    <t>Εσοδα από εκμίσθωση γηπέδων και υπαίθριων εν γένει χώρων.</t>
  </si>
  <si>
    <t xml:space="preserve">Εσοδα από  εκμίσθωση λοιπής ακίνητης περιουσίας. </t>
  </si>
  <si>
    <t xml:space="preserve">ΣΥΝΟΛΟ  Κ.Α. 3400             </t>
  </si>
  <si>
    <t>Πρόσοδοι από κεφάλαια του ΤΕΕ</t>
  </si>
  <si>
    <t>Τόκοι κεφαλαίων.</t>
  </si>
  <si>
    <t>3511α</t>
  </si>
  <si>
    <t>Τόκοι από καταθέσεις στις Τράπεζες κεφαλαίων ΤΕΕ</t>
  </si>
  <si>
    <t>3511β</t>
  </si>
  <si>
    <t>Τόκοι από καταθέσεις σε Τράπεζες αμοιβών μηχανικών</t>
  </si>
  <si>
    <t>Πρόσοδοι από κινητές αξίες.</t>
  </si>
  <si>
    <t xml:space="preserve">ΣΥΝΟΛΟ  Κ.Α. 3500             </t>
  </si>
  <si>
    <t>3900</t>
  </si>
  <si>
    <t>Λοιπά έσοδα από την επιχειρηματική δράση του  Ν.Π.Δ.Δ</t>
  </si>
  <si>
    <t>3910</t>
  </si>
  <si>
    <t>Λοιπά έσοδα από την επιχ/τική δραστηριότητα του ΤΕΕ</t>
  </si>
  <si>
    <t>3919α</t>
  </si>
  <si>
    <t>Έσοδα από αξιοποίηση περιουσίας</t>
  </si>
  <si>
    <t>3919β</t>
  </si>
  <si>
    <t>Εσοδα από την επιχ/τική δραστηριότητα (Τρ.Πληροφοριών )</t>
  </si>
  <si>
    <t>3919γ</t>
  </si>
  <si>
    <t>Εσοδα από ΚΕΝΑΚ</t>
  </si>
  <si>
    <t>ΣΥΝΟΛΟ   Κ.Α .3900</t>
  </si>
  <si>
    <t xml:space="preserve">ΣΥΝΟΛΟ  Κ.Α. 3000             </t>
  </si>
  <si>
    <t>ΠΡΟΣΑΥΞΗΣΕΙΣ,ΠΡΟΣΤΙΜΑ,ΧΡΗΜ.ΠΟΙΝΕΣ &amp; ΠΑΡΑΒΟΛΑ</t>
  </si>
  <si>
    <t>Πρόστιμα, χρημ.ποινές &amp; παράβολα</t>
  </si>
  <si>
    <t>Πρόστιμα και χρηματικές ποινές</t>
  </si>
  <si>
    <t>Πρόστιμα από ποινές σε βάρος υπαλλήλων</t>
  </si>
  <si>
    <t>4222α</t>
  </si>
  <si>
    <t>Παράβολα εξέτασης από επιτροπές</t>
  </si>
  <si>
    <t>4222β</t>
  </si>
  <si>
    <t>Παραβολα  εξετασεων ελεκτων Δομησης</t>
  </si>
  <si>
    <t>4222γ</t>
  </si>
  <si>
    <t>Έσοδα από εξετάσεις Ενεργειακών Επιθεωρητών</t>
  </si>
  <si>
    <t>Τίτλος Ευρωμηχανικού</t>
  </si>
  <si>
    <t xml:space="preserve">ΣΥΝΟΛΟ  Κ.Α. 4200             </t>
  </si>
  <si>
    <t xml:space="preserve">ΣΥΝΟΛΟ  Κ.Α. 4000             </t>
  </si>
  <si>
    <t>ΛΟΙΠΑ   ΕΣΟΔΑ</t>
  </si>
  <si>
    <t>Απολήψεις γιά έξοδα που έγιναν.</t>
  </si>
  <si>
    <t>Εσοδα για δαπάνες που έγιναν.</t>
  </si>
  <si>
    <t>Απόληψη εξόδων που έγιναν</t>
  </si>
  <si>
    <t>Απόληψη πληρωμών που έγιναν για λ/σμό τρίτων</t>
  </si>
  <si>
    <t>Απόληψη εξόδων δικαστικών, διαγωνισμών, πλειστηριασμών.κλπ.</t>
  </si>
  <si>
    <t xml:space="preserve">Απόληψη για λοιπές δαπάνες που έγιναν  </t>
  </si>
  <si>
    <t xml:space="preserve">ΣΥΝΟΛΟ  Κ.Α. 5100             </t>
  </si>
  <si>
    <t>Εσοδα υπέρ Δημοσίου και Τρίτων.</t>
  </si>
  <si>
    <t xml:space="preserve">Εσοδα υπέρ Μετοχικών Ταμείων </t>
  </si>
  <si>
    <t xml:space="preserve">Εσοδα υπέρ Μ.Τ.Π.Υ.                                </t>
  </si>
  <si>
    <t>5220</t>
  </si>
  <si>
    <t>Έσοδα υπέρ ταμείων πρόνοιας ή αλληλοβοήθειας υπαλλήλων και στρατιωτικών</t>
  </si>
  <si>
    <t>5221</t>
  </si>
  <si>
    <t>Έσοδα υπέρ Τ.Π.Δ.Υ.</t>
  </si>
  <si>
    <t>5229</t>
  </si>
  <si>
    <t>Έσοδα υπέρ Τ.Π.Ε.Δ.Ε.</t>
  </si>
  <si>
    <t>Εσοδα υπέρ ΙΚΑ - ΤΣΜΕΔΕ- Ταμ.Νομικών κλπ.</t>
  </si>
  <si>
    <t xml:space="preserve">Εσοδα υπέρ  I.K.A.                                </t>
  </si>
  <si>
    <t>5243α</t>
  </si>
  <si>
    <t>Εσοδα υπέρ ΤΣΜΕΔΕ από κρατήσεις υπαλ/λων</t>
  </si>
  <si>
    <t>5243β</t>
  </si>
  <si>
    <t>Εσοδα υπέρ ΤΣΜΕΔΕ για αναγν.ιδιωτ.τομέα</t>
  </si>
  <si>
    <t>5249α</t>
  </si>
  <si>
    <t>Εσοδα υπέρ ΚΥΤ από κρατήσεις υπαλλήλων</t>
  </si>
  <si>
    <t>5249β</t>
  </si>
  <si>
    <t>Εσοδα υπέρ ΚΥΤ  από ποινές Πειθ. Συμβ.</t>
  </si>
  <si>
    <t>5249γ</t>
  </si>
  <si>
    <t>Εσοδα υπέρ ΤΠΕΔΕ</t>
  </si>
  <si>
    <t>5252</t>
  </si>
  <si>
    <t>Εσοδα υπέρ Ο.Α.Ε.Δ. (1%)</t>
  </si>
  <si>
    <t>5269</t>
  </si>
  <si>
    <t>Εσοδα υπέρ λοιπών Ταμείων Αρωγής</t>
  </si>
  <si>
    <t>Εσοδα υπέρ του Δημοσίου, λοιπών ΝΠΔΔ,ΝΠΙΔ,Οργανισμών και</t>
  </si>
  <si>
    <t>Φυσικών Προσώπων</t>
  </si>
  <si>
    <t>5291α1</t>
  </si>
  <si>
    <t>Από μισθωτές υπηρεσίες (ΣΤ πηγή)</t>
  </si>
  <si>
    <t>5291α2</t>
  </si>
  <si>
    <t>Από ελεύθερα επαγγέλματα  (Ζ πηγή)</t>
  </si>
  <si>
    <t>5291α3</t>
  </si>
  <si>
    <t>Φόρος εργολάβων</t>
  </si>
  <si>
    <t>5291α4</t>
  </si>
  <si>
    <t>Φόρος Γ πηγής</t>
  </si>
  <si>
    <t>5291α5</t>
  </si>
  <si>
    <t>Εσοδα υπέρ Δημοσίου από προμήθειες</t>
  </si>
  <si>
    <t>5291α6</t>
  </si>
  <si>
    <t>Εσοδα υπερ Δημοσιου (2%)</t>
  </si>
  <si>
    <t>5291α7</t>
  </si>
  <si>
    <t xml:space="preserve">Νοσοκομειακή περίθαλψη </t>
  </si>
  <si>
    <t>5291β1</t>
  </si>
  <si>
    <t>Χαρτόσημο και ΟΓΑ από εισπράξεις ΤΕΕ</t>
  </si>
  <si>
    <t>5291β4</t>
  </si>
  <si>
    <t xml:space="preserve">Χαρτόσημο από αμοιβές τρίτων </t>
  </si>
  <si>
    <t>5291β5</t>
  </si>
  <si>
    <t>Χαρτόσημο από ενοίκια</t>
  </si>
  <si>
    <t>5292α</t>
  </si>
  <si>
    <t>Αγγελιόσημο από διαφημίσεις υπέρ ΤΣΠΕΑΘ</t>
  </si>
  <si>
    <t>5292β</t>
  </si>
  <si>
    <t>Εισφορες για ΕΔΟΕΑΠ,ΤΣΠΕΑΘ,Ενωση Συντακτων</t>
  </si>
  <si>
    <t>5294α</t>
  </si>
  <si>
    <t>Εσοδα υπέρ φυσικών προσώπων (πραγμ/νες)</t>
  </si>
  <si>
    <t>5294β</t>
  </si>
  <si>
    <t>Εσοδα ΦΠΑ φυσικών προσώπων</t>
  </si>
  <si>
    <t>5296α</t>
  </si>
  <si>
    <t>Εισφορές ειδ.λογ.προσθ.παροχών</t>
  </si>
  <si>
    <t>5296β</t>
  </si>
  <si>
    <t>Εισφορές ειδ. λογ. προσθ.χρόνου ασφάλισης των μηχανικών</t>
  </si>
  <si>
    <t>Εσοδα υπέρ του δημοσίου από ΦΠΑ</t>
  </si>
  <si>
    <t xml:space="preserve">ΣΥΝΟΛΟ  Κ.Α. 5200             </t>
  </si>
  <si>
    <t>Εσοδα από Δωρεές, Κληρονομιές,Κληροδοσίες</t>
  </si>
  <si>
    <t>Εσοδα από Δωρεές,κληρονομιές,κληροδοσίες</t>
  </si>
  <si>
    <t>Προϊόν δωρεάς</t>
  </si>
  <si>
    <t xml:space="preserve">ΣΥΝΟΛΟ  Κ.Α. 5400             </t>
  </si>
  <si>
    <t>Επιστροφές Χρημάτων</t>
  </si>
  <si>
    <t>Επιστροφές ποσών που καταβλήθηκαν χωρίς να οφείλονται</t>
  </si>
  <si>
    <t xml:space="preserve">Επιστροφή αποδοχών,συντάξεων βοηθημάτων και αποζημιώσεων </t>
  </si>
  <si>
    <t>που καταβλήθηκαν χωρίς να οφείλονται</t>
  </si>
  <si>
    <t>5529α</t>
  </si>
  <si>
    <t>Λοιπές επιστροφές ποσών που καταβλήθηκαν χωρίς να οφείλονται</t>
  </si>
  <si>
    <t>5529β</t>
  </si>
  <si>
    <t>Λοιπές επιστροφές</t>
  </si>
  <si>
    <t xml:space="preserve">ΣΥΝΟΛΟ  Κ.Α. 5500             </t>
  </si>
  <si>
    <t>Εσοδα από λοιπές περιπτώσεις.</t>
  </si>
  <si>
    <t>Διάφορα  έσοδα</t>
  </si>
  <si>
    <t>5681α</t>
  </si>
  <si>
    <t>Εσοδα από συνδρομές μελών</t>
  </si>
  <si>
    <t>5681β</t>
  </si>
  <si>
    <t>Εσοδα από συνδρομές εργοληπτών</t>
  </si>
  <si>
    <t>5681γ</t>
  </si>
  <si>
    <t>Εσοδα από συνδρομές Τεχν.Εταιριών</t>
  </si>
  <si>
    <t>Εσοδα από πραγματογνωμοσύνες</t>
  </si>
  <si>
    <t>Εσοδα από ποσά που κατ/καν σε μας από τρίτους χωρίς να οφείλονται</t>
  </si>
  <si>
    <t>5689α</t>
  </si>
  <si>
    <t>Εσοδα από Συνέδρια</t>
  </si>
  <si>
    <t>5689β</t>
  </si>
  <si>
    <t xml:space="preserve">ΣΥΝΟΛΟ  Κ.Α. 5600             </t>
  </si>
  <si>
    <t xml:space="preserve">ΣΥΝΟΛΟ  Κ.Α. 5000             </t>
  </si>
  <si>
    <t>ΕΣΟΔΑ ΠΑΡΕΛΘΟΝΤΩΝ ΕΤΩΝ</t>
  </si>
  <si>
    <t>Εσοδα από λοιπές περιπτώσεις</t>
  </si>
  <si>
    <t>8660</t>
  </si>
  <si>
    <t xml:space="preserve">Λοιπά Εσοδα </t>
  </si>
  <si>
    <t>8669α</t>
  </si>
  <si>
    <t>Συνδρομές παρελθουσών χρήσεων</t>
  </si>
  <si>
    <t xml:space="preserve">ΣΥΝΟΛΟ  Κ.Α. 8600             </t>
  </si>
  <si>
    <t xml:space="preserve">       </t>
  </si>
  <si>
    <t xml:space="preserve">ΣΥΝΟΛΟ  Κ.Α. 8000                                  </t>
  </si>
  <si>
    <t>ΕΣΟΔΑ ΑΠΟ ΕΠΙΧΟΡΗΓΗΣΕΙΣ κ.λπ. ΓΙΑ ΕΠΕΝΔΥΣΕΙΣ</t>
  </si>
  <si>
    <t>Επιχορηγήσεις από Προυπολογισμο Δ.Ε για επενδυσεις</t>
  </si>
  <si>
    <t>Προγράμματα απο Ευρωπαικη Ενωση</t>
  </si>
  <si>
    <t xml:space="preserve">ΣΥΝΟΛΟ  Κ.Α. 9300             </t>
  </si>
  <si>
    <t xml:space="preserve">ΣΥΝΟΛΟ Κ.Α. 9000                                  </t>
  </si>
  <si>
    <t xml:space="preserve">ΣΥΝΟΛΟ ΕΣΟΔΩΝ  </t>
  </si>
  <si>
    <t>1299</t>
  </si>
  <si>
    <t>Έσοδα από λοιπά Τέλη και Δικαιώματα.</t>
  </si>
  <si>
    <t xml:space="preserve">Έσοδα από το Πράσινο Ταμείο,ανταποδοτικές υπηρεσίες μελών ή  </t>
  </si>
  <si>
    <t>μνημόνια συνεργασιών με κρατικούς φορείς ή Ν.Π.Δ.Δ. &amp; εν γένει υπηρε-</t>
  </si>
  <si>
    <t xml:space="preserve">σιών που συνάδουν με το θεσμικό ρόλο του ΤΕΕ ως Τεχνικου Συμβούλου </t>
  </si>
  <si>
    <t>της πολιτείας, με σκοπό την ασφάλεια των κατασκευών &amp; του πολίτη.</t>
  </si>
  <si>
    <t>Εξοδα παραστάσεως ( Προέδρου ΤΕΕ )</t>
  </si>
  <si>
    <t>Αποζημιώσεις υπαλλήλων από δικαστικές αποφάσεις</t>
  </si>
  <si>
    <t>Πληρωμές για μετακίνηση υπαλλήλων ή μη</t>
  </si>
  <si>
    <t>υπηρεσίας (οδοιπορικά)</t>
  </si>
  <si>
    <t>εσωτερικό  στο εξωτερικό ή και αντίστροφα</t>
  </si>
  <si>
    <t>το εσωτερικό στο εξωτερικό ή και αντίστροφα</t>
  </si>
  <si>
    <t>Ενοίκια κτιρίων και έξοδα κοινοχρήστων.</t>
  </si>
  <si>
    <t>για ανάδειξη διοικητικών αρχών.</t>
  </si>
  <si>
    <t xml:space="preserve">Επιχορηγήσεις για την πληρωμή λοιπών δαπανών-Δαπάνες αρχαιρεσιών </t>
  </si>
  <si>
    <t xml:space="preserve">Επιχορήγηση Περιφερειακών Τμημάτων ΤΕΕ </t>
  </si>
  <si>
    <t>Έσοδα από λοιπά τέλη και δικαιώματα *</t>
  </si>
  <si>
    <t xml:space="preserve">      ΧΡΗΣΤΟΣ   ΣΠΙΡΤΖΗΣ</t>
  </si>
  <si>
    <t xml:space="preserve">             Ο   ΠΡΟΕΔΡΟΣ</t>
  </si>
  <si>
    <t>Πόροι από Προγράμματα Δημοσίων Επενδύσεων</t>
  </si>
  <si>
    <t>9319γ1</t>
  </si>
  <si>
    <t>Έσοδα από Συγχρηματοδοτούμενους Πόρους</t>
  </si>
  <si>
    <t>9319γ2</t>
  </si>
  <si>
    <t>Έσοδα από Εθνικούς Πόρους</t>
  </si>
  <si>
    <t>Δαπάνες από εκτέλεση Προγράμματος SEAP-PLUS</t>
  </si>
  <si>
    <t>Δαπάνες για εκτέλεση έργων Προγραμμάτων Δημοσίων Επενδύσεων</t>
  </si>
  <si>
    <t>Δαπάνες καλυπτόμενες από συγχρηματοδοτούμενους πόρους</t>
  </si>
  <si>
    <t>Δαπάνες καλυπτόμενες από εθνικούς πόρους</t>
  </si>
  <si>
    <t>Π.Δ.Ε.</t>
  </si>
  <si>
    <t>(Από συγχρηματοδοτούμενους εθνικούς &amp; λοιπούς πόρους)</t>
  </si>
  <si>
    <t xml:space="preserve"> *(Με την προϋπόθεση της εφαρμογής της προτεινόμενης διαταξης)</t>
  </si>
  <si>
    <t xml:space="preserve">     </t>
  </si>
  <si>
    <t>3396α6</t>
  </si>
  <si>
    <t>Απόδοση για λσμο Δημοσιου (2%)</t>
  </si>
  <si>
    <t>2014</t>
  </si>
  <si>
    <t>5689β1</t>
  </si>
  <si>
    <t>Ποσοστό ανταπόδοσης για τη λειτουργία και τη διαχείριση του πληροφοριακού συστήματος δηλώσεων αυθαιρέτων (προυπόθεση η ψήφιση του Νόμου και η έκδοση της προβλεπόμενης ΚΥΑ)</t>
  </si>
  <si>
    <t>5689β2</t>
  </si>
  <si>
    <t>Αποπληρωμή Προγραμματικής Συμφωνίας ΤΕΕ-ΥΠΕΚΑ για την εξυπηρέτηση των δηλώσεων του Ν 4014</t>
  </si>
  <si>
    <t>5689β3</t>
  </si>
  <si>
    <t>Παράβολα Εγγραφής Ενεργειακών Επιθεωρητών (έκδοση ΥΑ ΥΠΕΚΑ)</t>
  </si>
  <si>
    <t>5689β4</t>
  </si>
  <si>
    <t>Υπηρεσίες εξυπηρέτησης Μητρώων Μελετητών και Εργοληπτών ΔΕ (Νομ. Ρύθμιση Υπ. ΥΠΟΜΕΔΙ)</t>
  </si>
  <si>
    <t>5689β5</t>
  </si>
  <si>
    <t>Υπηρεσίες εξυπηρέτησης Μητρώου Μελετητών Ιδιωτικών έργων (Ν4030) (έκδοση ΥΑ ΥΠΕΚΑ)</t>
  </si>
  <si>
    <t>5689β6</t>
  </si>
  <si>
    <t xml:space="preserve">Υπηρεσίες εξυπηρέτησης Μητρώου Συντελεστών Ιδιωτικών Έργων (ΜΗΣΙΕ) (Έκδοση ΠΔ ΜΗΣΙΕ από Υπ. ΥΠΟΜΕΔΙ) </t>
  </si>
  <si>
    <t xml:space="preserve">      ΧΡΗΣΗΣ  2014</t>
  </si>
  <si>
    <t>55.560.000,00 ΕΥΡΩ</t>
  </si>
  <si>
    <t>2499β2</t>
  </si>
  <si>
    <t>2499β1</t>
  </si>
  <si>
    <t xml:space="preserve">Μισθοδοσία και Εργ.Εισφορές Περ.Τμ.&amp; Έξοδα Παραστάσεως Προέδρων Περ.Τμ. </t>
  </si>
  <si>
    <t>19.996.300,00  ΕΥΡΩ</t>
  </si>
  <si>
    <t>75.556.300,00 ΕΥΡΩ</t>
  </si>
  <si>
    <t>ΔΙΑΘΕΣΙΜΑ ΚΑΤΑ ΤΗΝ  10/10/2013   1.110.000,00 €</t>
  </si>
  <si>
    <t xml:space="preserve"> ΑΘΗΝΑ   12/10/2013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</si>
</sst>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.00;[Red]#,##0.00"/>
    <numFmt numFmtId="166" formatCode="#.##0"/>
  </numFmts>
  <fonts count="52">
    <font>
      <sz val="10"/>
      <name val="Arial"/>
      <family val="0"/>
    </font>
    <font>
      <sz val="14"/>
      <name val="Arial Greek"/>
      <family val="2"/>
    </font>
    <font>
      <b/>
      <sz val="14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u val="single"/>
      <sz val="14"/>
      <name val="Arial Greek"/>
      <family val="2"/>
    </font>
    <font>
      <b/>
      <sz val="18"/>
      <name val="Arial Greek"/>
      <family val="2"/>
    </font>
    <font>
      <sz val="12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4" fontId="1" fillId="0" borderId="16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 quotePrefix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" fontId="1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>
      <alignment horizontal="center" vertical="center"/>
    </xf>
    <xf numFmtId="49" fontId="2" fillId="0" borderId="14" xfId="49" applyNumberFormat="1" applyFont="1" applyBorder="1" applyAlignment="1">
      <alignment horizontal="center" vertical="center"/>
    </xf>
    <xf numFmtId="4" fontId="2" fillId="0" borderId="16" xfId="0" applyNumberFormat="1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49" fontId="2" fillId="0" borderId="16" xfId="49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4" fontId="1" fillId="0" borderId="14" xfId="49" applyNumberFormat="1" applyFont="1" applyBorder="1" applyAlignment="1">
      <alignment horizontal="right" vertical="center"/>
    </xf>
    <xf numFmtId="4" fontId="1" fillId="0" borderId="16" xfId="49" applyNumberFormat="1" applyFont="1" applyBorder="1" applyAlignment="1">
      <alignment horizontal="right" vertical="center"/>
    </xf>
    <xf numFmtId="0" fontId="12" fillId="0" borderId="16" xfId="0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4" fontId="13" fillId="0" borderId="21" xfId="0" applyNumberFormat="1" applyFont="1" applyBorder="1" applyAlignment="1" applyProtection="1">
      <alignment vertical="center"/>
      <protection locked="0"/>
    </xf>
    <xf numFmtId="3" fontId="13" fillId="0" borderId="21" xfId="0" applyNumberFormat="1" applyFont="1" applyBorder="1" applyAlignment="1" applyProtection="1">
      <alignment vertical="center"/>
      <protection locked="0"/>
    </xf>
    <xf numFmtId="4" fontId="13" fillId="0" borderId="22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left"/>
    </xf>
    <xf numFmtId="166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9" fontId="14" fillId="0" borderId="16" xfId="0" applyNumberFormat="1" applyFont="1" applyBorder="1" applyAlignment="1" applyProtection="1">
      <alignment horizontal="left" vertical="center"/>
      <protection locked="0"/>
    </xf>
    <xf numFmtId="166" fontId="3" fillId="0" borderId="16" xfId="0" applyNumberFormat="1" applyFont="1" applyBorder="1" applyAlignment="1" applyProtection="1">
      <alignment vertical="center"/>
      <protection locked="0"/>
    </xf>
    <xf numFmtId="4" fontId="14" fillId="0" borderId="16" xfId="0" applyNumberFormat="1" applyFont="1" applyBorder="1" applyAlignment="1" applyProtection="1">
      <alignment vertical="center"/>
      <protection locked="0"/>
    </xf>
    <xf numFmtId="166" fontId="14" fillId="0" borderId="16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166" fontId="14" fillId="0" borderId="18" xfId="0" applyNumberFormat="1" applyFont="1" applyBorder="1" applyAlignment="1" applyProtection="1">
      <alignment vertical="center"/>
      <protection locked="0"/>
    </xf>
    <xf numFmtId="4" fontId="14" fillId="0" borderId="18" xfId="0" applyNumberFormat="1" applyFont="1" applyBorder="1" applyAlignment="1" applyProtection="1">
      <alignment vertical="center"/>
      <protection locked="0"/>
    </xf>
    <xf numFmtId="49" fontId="14" fillId="0" borderId="14" xfId="0" applyNumberFormat="1" applyFont="1" applyBorder="1" applyAlignment="1" applyProtection="1">
      <alignment horizontal="left" vertical="center"/>
      <protection locked="0"/>
    </xf>
    <xf numFmtId="166" fontId="3" fillId="0" borderId="14" xfId="0" applyNumberFormat="1" applyFont="1" applyBorder="1" applyAlignment="1" applyProtection="1">
      <alignment vertical="center"/>
      <protection locked="0"/>
    </xf>
    <xf numFmtId="4" fontId="14" fillId="0" borderId="14" xfId="0" applyNumberFormat="1" applyFont="1" applyBorder="1" applyAlignment="1" applyProtection="1">
      <alignment vertical="center"/>
      <protection locked="0"/>
    </xf>
    <xf numFmtId="166" fontId="14" fillId="0" borderId="16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166" fontId="3" fillId="0" borderId="16" xfId="0" applyNumberFormat="1" applyFont="1" applyBorder="1" applyAlignment="1" applyProtection="1">
      <alignment horizontal="left" vertical="center"/>
      <protection locked="0"/>
    </xf>
    <xf numFmtId="166" fontId="14" fillId="0" borderId="18" xfId="0" applyNumberFormat="1" applyFont="1" applyBorder="1" applyAlignment="1" applyProtection="1">
      <alignment horizontal="left" vertical="center"/>
      <protection locked="0"/>
    </xf>
    <xf numFmtId="4" fontId="14" fillId="0" borderId="23" xfId="0" applyNumberFormat="1" applyFont="1" applyBorder="1" applyAlignment="1" applyProtection="1">
      <alignment vertical="center"/>
      <protection locked="0"/>
    </xf>
    <xf numFmtId="166" fontId="3" fillId="0" borderId="23" xfId="0" applyNumberFormat="1" applyFont="1" applyBorder="1" applyAlignment="1" applyProtection="1">
      <alignment vertical="center"/>
      <protection locked="0"/>
    </xf>
    <xf numFmtId="166" fontId="3" fillId="0" borderId="19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166" fontId="14" fillId="0" borderId="23" xfId="0" applyNumberFormat="1" applyFont="1" applyBorder="1" applyAlignment="1">
      <alignment/>
    </xf>
    <xf numFmtId="4" fontId="14" fillId="0" borderId="16" xfId="0" applyNumberFormat="1" applyFont="1" applyBorder="1" applyAlignment="1" applyProtection="1">
      <alignment horizontal="right" vertical="center"/>
      <protection locked="0"/>
    </xf>
    <xf numFmtId="166" fontId="3" fillId="0" borderId="16" xfId="0" applyNumberFormat="1" applyFont="1" applyBorder="1" applyAlignment="1" applyProtection="1">
      <alignment vertical="center" wrapText="1"/>
      <protection locked="0"/>
    </xf>
    <xf numFmtId="166" fontId="14" fillId="0" borderId="16" xfId="0" applyNumberFormat="1" applyFont="1" applyBorder="1" applyAlignment="1" applyProtection="1">
      <alignment vertical="center" wrapText="1"/>
      <protection locked="0"/>
    </xf>
    <xf numFmtId="166" fontId="3" fillId="0" borderId="14" xfId="0" applyNumberFormat="1" applyFont="1" applyBorder="1" applyAlignment="1" applyProtection="1">
      <alignment horizontal="left" vertical="center"/>
      <protection locked="0"/>
    </xf>
    <xf numFmtId="4" fontId="14" fillId="0" borderId="18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3" fontId="3" fillId="0" borderId="23" xfId="0" applyNumberFormat="1" applyFont="1" applyBorder="1" applyAlignment="1" applyProtection="1">
      <alignment vertical="center"/>
      <protection locked="0"/>
    </xf>
    <xf numFmtId="4" fontId="3" fillId="0" borderId="23" xfId="0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/>
    </xf>
    <xf numFmtId="166" fontId="14" fillId="0" borderId="16" xfId="0" applyNumberFormat="1" applyFont="1" applyBorder="1" applyAlignment="1" applyProtection="1">
      <alignment vertical="center"/>
      <protection locked="0"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>
      <alignment/>
    </xf>
    <xf numFmtId="49" fontId="15" fillId="0" borderId="16" xfId="0" applyNumberFormat="1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horizontal="left" vertical="center"/>
      <protection locked="0"/>
    </xf>
    <xf numFmtId="166" fontId="3" fillId="0" borderId="18" xfId="0" applyNumberFormat="1" applyFont="1" applyBorder="1" applyAlignment="1" applyProtection="1">
      <alignment vertical="center"/>
      <protection locked="0"/>
    </xf>
    <xf numFmtId="166" fontId="3" fillId="0" borderId="20" xfId="0" applyNumberFormat="1" applyFont="1" applyBorder="1" applyAlignment="1" applyProtection="1">
      <alignment vertical="center"/>
      <protection locked="0"/>
    </xf>
    <xf numFmtId="166" fontId="3" fillId="0" borderId="21" xfId="0" applyNumberFormat="1" applyFont="1" applyBorder="1" applyAlignment="1" applyProtection="1">
      <alignment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4" fontId="14" fillId="0" borderId="21" xfId="0" applyNumberFormat="1" applyFont="1" applyBorder="1" applyAlignment="1" applyProtection="1">
      <alignment vertical="center"/>
      <protection locked="0"/>
    </xf>
    <xf numFmtId="4" fontId="14" fillId="0" borderId="22" xfId="0" applyNumberFormat="1" applyFont="1" applyBorder="1" applyAlignment="1" applyProtection="1">
      <alignment vertical="center"/>
      <protection locked="0"/>
    </xf>
    <xf numFmtId="4" fontId="3" fillId="0" borderId="22" xfId="0" applyNumberFormat="1" applyFont="1" applyBorder="1" applyAlignment="1" applyProtection="1">
      <alignment vertical="center"/>
      <protection locked="0"/>
    </xf>
    <xf numFmtId="4" fontId="14" fillId="0" borderId="14" xfId="0" applyNumberFormat="1" applyFont="1" applyBorder="1" applyAlignment="1" applyProtection="1">
      <alignment horizontal="right" vertical="center"/>
      <protection locked="0"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4" fontId="3" fillId="0" borderId="22" xfId="0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166" fontId="14" fillId="0" borderId="17" xfId="0" applyNumberFormat="1" applyFont="1" applyBorder="1" applyAlignment="1">
      <alignment/>
    </xf>
    <xf numFmtId="1" fontId="15" fillId="0" borderId="21" xfId="0" applyNumberFormat="1" applyFont="1" applyBorder="1" applyAlignment="1" applyProtection="1">
      <alignment horizontal="left" vertical="center"/>
      <protection locked="0"/>
    </xf>
    <xf numFmtId="4" fontId="15" fillId="0" borderId="21" xfId="0" applyNumberFormat="1" applyFont="1" applyBorder="1" applyAlignment="1" applyProtection="1">
      <alignment horizontal="right" vertical="center"/>
      <protection locked="0"/>
    </xf>
    <xf numFmtId="4" fontId="15" fillId="0" borderId="22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166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" fontId="3" fillId="0" borderId="19" xfId="0" applyNumberFormat="1" applyFont="1" applyBorder="1" applyAlignment="1" applyProtection="1">
      <alignment horizontal="center"/>
      <protection locked="0"/>
    </xf>
    <xf numFmtId="4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" fontId="3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>
      <alignment/>
    </xf>
    <xf numFmtId="166" fontId="14" fillId="0" borderId="29" xfId="0" applyNumberFormat="1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vertical="center"/>
      <protection locked="0"/>
    </xf>
    <xf numFmtId="166" fontId="14" fillId="0" borderId="14" xfId="0" applyNumberFormat="1" applyFont="1" applyBorder="1" applyAlignment="1" applyProtection="1">
      <alignment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166" fontId="14" fillId="0" borderId="18" xfId="0" applyNumberFormat="1" applyFont="1" applyBorder="1" applyAlignment="1">
      <alignment/>
    </xf>
    <xf numFmtId="166" fontId="14" fillId="0" borderId="18" xfId="0" applyNumberFormat="1" applyFont="1" applyBorder="1" applyAlignment="1" applyProtection="1">
      <alignment vertical="center" wrapText="1"/>
      <protection locked="0"/>
    </xf>
    <xf numFmtId="166" fontId="14" fillId="0" borderId="14" xfId="0" applyNumberFormat="1" applyFont="1" applyBorder="1" applyAlignment="1" applyProtection="1">
      <alignment horizontal="left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4" fontId="2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49" fontId="2" fillId="0" borderId="29" xfId="49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49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/>
    </xf>
    <xf numFmtId="165" fontId="5" fillId="0" borderId="16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17" fillId="0" borderId="16" xfId="0" applyFont="1" applyBorder="1" applyAlignment="1">
      <alignment/>
    </xf>
    <xf numFmtId="14" fontId="9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6" xfId="0" applyFont="1" applyBorder="1" applyAlignment="1">
      <alignment/>
    </xf>
    <xf numFmtId="14" fontId="4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49" fontId="14" fillId="0" borderId="31" xfId="0" applyNumberFormat="1" applyFont="1" applyBorder="1" applyAlignment="1" applyProtection="1">
      <alignment horizontal="left" vertical="center"/>
      <protection locked="0"/>
    </xf>
    <xf numFmtId="4" fontId="3" fillId="33" borderId="21" xfId="0" applyNumberFormat="1" applyFont="1" applyFill="1" applyBorder="1" applyAlignment="1" applyProtection="1">
      <alignment vertical="center"/>
      <protection locked="0"/>
    </xf>
    <xf numFmtId="166" fontId="14" fillId="0" borderId="23" xfId="0" applyNumberFormat="1" applyFont="1" applyBorder="1" applyAlignment="1" applyProtection="1">
      <alignment vertical="center"/>
      <protection locked="0"/>
    </xf>
    <xf numFmtId="4" fontId="14" fillId="0" borderId="18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32" xfId="0" applyNumberFormat="1" applyFont="1" applyBorder="1" applyAlignment="1">
      <alignment vertical="center"/>
    </xf>
    <xf numFmtId="166" fontId="3" fillId="0" borderId="2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 applyProtection="1">
      <alignment vertical="center"/>
      <protection locked="0"/>
    </xf>
    <xf numFmtId="4" fontId="3" fillId="0" borderId="25" xfId="0" applyNumberFormat="1" applyFont="1" applyBorder="1" applyAlignment="1" applyProtection="1">
      <alignment vertical="center"/>
      <protection locked="0"/>
    </xf>
    <xf numFmtId="1" fontId="15" fillId="0" borderId="16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">
      <selection activeCell="L26" sqref="K24:L26"/>
    </sheetView>
  </sheetViews>
  <sheetFormatPr defaultColWidth="9.140625" defaultRowHeight="12.75"/>
  <cols>
    <col min="6" max="7" width="11.00390625" style="0" customWidth="1"/>
    <col min="10" max="10" width="9.57421875" style="0" customWidth="1"/>
    <col min="12" max="12" width="15.7109375" style="0" customWidth="1"/>
    <col min="13" max="13" width="11.8515625" style="0" customWidth="1"/>
  </cols>
  <sheetData>
    <row r="1" spans="1:13" ht="26.25" customHeight="1">
      <c r="A1" s="160"/>
      <c r="B1" s="160"/>
      <c r="C1" s="160"/>
      <c r="D1" s="161"/>
      <c r="E1" s="162" t="s">
        <v>0</v>
      </c>
      <c r="F1" s="160"/>
      <c r="G1" s="160"/>
      <c r="H1" s="160"/>
      <c r="I1" s="160"/>
      <c r="J1" s="160"/>
      <c r="K1" s="160"/>
      <c r="L1" s="160"/>
      <c r="M1" s="160"/>
    </row>
    <row r="2" spans="1:1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.75">
      <c r="A3" s="160"/>
      <c r="B3" s="160"/>
      <c r="C3" s="160"/>
      <c r="D3" s="160"/>
      <c r="E3" s="163"/>
      <c r="F3" s="175"/>
      <c r="G3" s="163" t="s">
        <v>13</v>
      </c>
      <c r="H3" s="160"/>
      <c r="I3" s="160"/>
      <c r="J3" s="160"/>
      <c r="K3" s="160"/>
      <c r="L3" s="160"/>
      <c r="M3" s="160"/>
    </row>
    <row r="4" spans="1:13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5.75">
      <c r="A5" s="160"/>
      <c r="B5" s="160"/>
      <c r="C5" s="160"/>
      <c r="D5" s="160"/>
      <c r="E5" s="164"/>
      <c r="F5" s="160"/>
      <c r="G5" s="163" t="s">
        <v>771</v>
      </c>
      <c r="H5" s="160"/>
      <c r="I5" s="160"/>
      <c r="J5" s="160"/>
      <c r="K5" s="160"/>
      <c r="L5" s="160"/>
      <c r="M5" s="160"/>
    </row>
    <row r="6" spans="1:13" ht="12.7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15.75">
      <c r="A7" s="160"/>
      <c r="B7" s="160"/>
      <c r="C7" s="160"/>
      <c r="D7" s="160"/>
      <c r="E7" s="163"/>
      <c r="F7" s="160"/>
      <c r="G7" s="163" t="s">
        <v>1</v>
      </c>
      <c r="H7" s="160"/>
      <c r="I7" s="160"/>
      <c r="J7" s="160"/>
      <c r="K7" s="160"/>
      <c r="L7" s="160"/>
      <c r="M7" s="160"/>
    </row>
    <row r="8" spans="1:13" ht="12.7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ht="15">
      <c r="A9" s="165" t="s">
        <v>14</v>
      </c>
      <c r="B9" s="160"/>
      <c r="C9" s="160"/>
      <c r="D9" s="165"/>
      <c r="E9" s="166" t="s">
        <v>776</v>
      </c>
      <c r="F9" s="167"/>
      <c r="G9" s="167"/>
      <c r="H9" s="165" t="s">
        <v>10</v>
      </c>
      <c r="I9" s="165"/>
      <c r="J9" s="160"/>
      <c r="K9" s="165"/>
      <c r="L9" s="166" t="s">
        <v>776</v>
      </c>
      <c r="M9" s="160"/>
    </row>
    <row r="10" spans="1:13" s="2" customFormat="1" ht="15">
      <c r="A10" s="165" t="s">
        <v>9</v>
      </c>
      <c r="B10" s="168"/>
      <c r="C10" s="168"/>
      <c r="D10" s="169"/>
      <c r="E10" s="166" t="s">
        <v>5</v>
      </c>
      <c r="F10" s="167"/>
      <c r="G10" s="167"/>
      <c r="H10" s="165" t="s">
        <v>15</v>
      </c>
      <c r="I10" s="169"/>
      <c r="J10" s="168"/>
      <c r="K10" s="169"/>
      <c r="L10" s="166" t="s">
        <v>5</v>
      </c>
      <c r="M10" s="160"/>
    </row>
    <row r="11" spans="1:13" ht="15.75">
      <c r="A11" s="170"/>
      <c r="B11" s="160"/>
      <c r="C11" s="160"/>
      <c r="D11" s="160"/>
      <c r="E11" s="165"/>
      <c r="F11" s="160"/>
      <c r="G11" s="160"/>
      <c r="H11" s="165" t="s">
        <v>3</v>
      </c>
      <c r="I11" s="160"/>
      <c r="J11" s="160"/>
      <c r="K11" s="160"/>
      <c r="L11" s="165"/>
      <c r="M11" s="160"/>
    </row>
    <row r="12" spans="1:13" ht="15.75">
      <c r="A12" s="171" t="s">
        <v>752</v>
      </c>
      <c r="B12" s="160"/>
      <c r="C12" s="160"/>
      <c r="D12" s="160"/>
      <c r="E12" s="169" t="s">
        <v>772</v>
      </c>
      <c r="F12" s="160"/>
      <c r="G12" s="168"/>
      <c r="H12" s="171" t="s">
        <v>752</v>
      </c>
      <c r="I12" s="160"/>
      <c r="J12" s="160"/>
      <c r="K12" s="160"/>
      <c r="L12" s="169" t="s">
        <v>772</v>
      </c>
      <c r="M12" s="160"/>
    </row>
    <row r="13" spans="1:13" ht="15.75">
      <c r="A13" s="175" t="s">
        <v>753</v>
      </c>
      <c r="B13" s="160"/>
      <c r="C13" s="160"/>
      <c r="D13" s="160"/>
      <c r="E13" s="169"/>
      <c r="F13" s="160"/>
      <c r="G13" s="168"/>
      <c r="H13" s="175" t="s">
        <v>753</v>
      </c>
      <c r="I13" s="160"/>
      <c r="J13" s="160"/>
      <c r="K13" s="160"/>
      <c r="L13" s="169"/>
      <c r="M13" s="160"/>
    </row>
    <row r="14" spans="1:13" ht="15.75">
      <c r="A14" s="170" t="s">
        <v>11</v>
      </c>
      <c r="B14" s="160"/>
      <c r="C14" s="160"/>
      <c r="D14" s="160"/>
      <c r="E14" s="165" t="s">
        <v>777</v>
      </c>
      <c r="F14" s="160"/>
      <c r="G14" s="160"/>
      <c r="H14" s="170" t="s">
        <v>11</v>
      </c>
      <c r="I14" s="160"/>
      <c r="J14" s="160"/>
      <c r="K14" s="160"/>
      <c r="L14" s="165" t="s">
        <v>777</v>
      </c>
      <c r="M14" s="160"/>
    </row>
    <row r="15" spans="1:13" ht="15">
      <c r="A15" s="160"/>
      <c r="B15" s="160"/>
      <c r="C15" s="160"/>
      <c r="D15" s="164"/>
      <c r="E15" s="160"/>
      <c r="F15" s="164" t="s">
        <v>778</v>
      </c>
      <c r="G15" s="172"/>
      <c r="H15" s="173"/>
      <c r="I15" s="174"/>
      <c r="J15" s="160"/>
      <c r="K15" s="160" t="s">
        <v>6</v>
      </c>
      <c r="L15" s="160"/>
      <c r="M15" s="160"/>
    </row>
    <row r="16" spans="1:13" ht="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75"/>
      <c r="M16" s="160"/>
    </row>
    <row r="17" spans="1:13" ht="15">
      <c r="A17" s="160"/>
      <c r="B17" s="160"/>
      <c r="C17" s="160"/>
      <c r="D17" s="160"/>
      <c r="E17" s="176"/>
      <c r="F17" s="160"/>
      <c r="G17" s="176" t="s">
        <v>779</v>
      </c>
      <c r="H17" s="177"/>
      <c r="I17" s="160"/>
      <c r="J17" s="160"/>
      <c r="K17" s="160"/>
      <c r="L17" s="160"/>
      <c r="M17" s="160"/>
    </row>
    <row r="18" spans="1:13" ht="12.75">
      <c r="A18" s="178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78"/>
      <c r="M18" s="160"/>
    </row>
    <row r="19" spans="1:13" ht="15">
      <c r="A19" s="165"/>
      <c r="B19" s="179"/>
      <c r="C19" s="179"/>
      <c r="D19" s="179"/>
      <c r="E19" s="179"/>
      <c r="F19" s="165" t="s">
        <v>16</v>
      </c>
      <c r="G19" s="180"/>
      <c r="H19" s="160"/>
      <c r="I19" s="160"/>
      <c r="J19" s="165"/>
      <c r="K19" s="160"/>
      <c r="L19" s="165"/>
      <c r="M19" s="160"/>
    </row>
    <row r="20" spans="1:13" ht="12.75">
      <c r="A20" s="178"/>
      <c r="B20" s="160"/>
      <c r="C20" s="160"/>
      <c r="D20" s="181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 ht="12.75">
      <c r="A21" s="178"/>
      <c r="B21" s="160"/>
      <c r="C21" s="160"/>
      <c r="D21" s="181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5">
      <c r="A22" s="165"/>
      <c r="B22" s="179"/>
      <c r="C22" s="179"/>
      <c r="D22" s="179"/>
      <c r="E22" s="179"/>
      <c r="G22" s="160"/>
      <c r="H22" s="165"/>
      <c r="I22" s="160"/>
      <c r="J22" s="160"/>
      <c r="K22" s="160"/>
      <c r="L22" s="182"/>
      <c r="M22" s="178"/>
    </row>
    <row r="23" spans="1:13" ht="15">
      <c r="A23" s="178" t="s">
        <v>4</v>
      </c>
      <c r="B23" s="160"/>
      <c r="C23" s="160"/>
      <c r="D23" s="160"/>
      <c r="E23" s="160"/>
      <c r="F23" s="182" t="s">
        <v>7</v>
      </c>
      <c r="G23" s="160"/>
      <c r="H23" s="160"/>
      <c r="I23" s="160"/>
      <c r="J23" s="160"/>
      <c r="K23" s="160"/>
      <c r="L23" s="178" t="s">
        <v>2</v>
      </c>
      <c r="M23" s="160"/>
    </row>
    <row r="24" spans="1:13" ht="12.75">
      <c r="A24" s="178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78"/>
      <c r="M24" s="160"/>
    </row>
    <row r="25" spans="1:13" ht="12.75">
      <c r="A25" s="178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78"/>
      <c r="M25" s="160"/>
    </row>
    <row r="26" spans="1:13" ht="15">
      <c r="A26" s="165" t="s">
        <v>8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5" t="s">
        <v>742</v>
      </c>
      <c r="L26" s="160"/>
      <c r="M26" s="160"/>
    </row>
    <row r="27" spans="1:13" ht="12.75">
      <c r="A27" s="160"/>
      <c r="B27" s="160"/>
      <c r="C27" s="160"/>
      <c r="D27" s="160"/>
      <c r="E27" s="160"/>
      <c r="F27" s="178" t="s">
        <v>6</v>
      </c>
      <c r="G27" s="178"/>
      <c r="H27" s="160"/>
      <c r="I27" s="160"/>
      <c r="J27" s="160"/>
      <c r="K27" s="160"/>
      <c r="L27" s="160"/>
      <c r="M27" s="160"/>
    </row>
    <row r="28" spans="1:13" ht="15">
      <c r="A28" s="165"/>
      <c r="B28" s="160"/>
      <c r="C28" s="160"/>
      <c r="D28" s="160"/>
      <c r="E28" s="160"/>
      <c r="F28" s="178"/>
      <c r="G28" s="178"/>
      <c r="H28" s="160"/>
      <c r="I28" s="160"/>
      <c r="J28" s="160"/>
      <c r="K28" s="165"/>
      <c r="L28" s="160"/>
      <c r="M28" s="160"/>
    </row>
    <row r="29" spans="1:13" ht="15">
      <c r="A29" s="160"/>
      <c r="B29" s="165"/>
      <c r="C29" s="165"/>
      <c r="D29" s="165"/>
      <c r="E29" s="165"/>
      <c r="F29" s="160"/>
      <c r="G29" s="160"/>
      <c r="H29" s="160"/>
      <c r="I29" s="160"/>
      <c r="J29" s="160"/>
      <c r="K29" s="160"/>
      <c r="L29" s="165"/>
      <c r="M29" s="160"/>
    </row>
    <row r="30" spans="1:13" s="1" customFormat="1" ht="15">
      <c r="A30" s="165" t="s">
        <v>12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 t="s">
        <v>741</v>
      </c>
      <c r="L30" s="165"/>
      <c r="M30" s="16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2"/>
  <sheetViews>
    <sheetView view="pageBreakPreview" zoomScale="75" zoomScaleNormal="75" zoomScaleSheetLayoutView="75" zoomScalePageLayoutView="0" workbookViewId="0" topLeftCell="A181">
      <selection activeCell="E172" sqref="E172"/>
    </sheetView>
  </sheetViews>
  <sheetFormatPr defaultColWidth="9.140625" defaultRowHeight="12.75"/>
  <cols>
    <col min="1" max="1" width="9.00390625" style="70" customWidth="1"/>
    <col min="2" max="2" width="79.140625" style="71" customWidth="1"/>
    <col min="3" max="3" width="21.8515625" style="71" hidden="1" customWidth="1"/>
    <col min="4" max="4" width="22.140625" style="72" customWidth="1"/>
    <col min="5" max="5" width="21.00390625" style="72" customWidth="1"/>
    <col min="6" max="6" width="21.421875" style="72" customWidth="1"/>
    <col min="7" max="7" width="21.00390625" style="72" customWidth="1"/>
    <col min="8" max="8" width="0.5625" style="71" customWidth="1"/>
    <col min="9" max="16384" width="9.140625" style="71" customWidth="1"/>
  </cols>
  <sheetData>
    <row r="1" ht="2.25" customHeight="1"/>
    <row r="2" spans="1:7" ht="22.5" customHeight="1" thickBot="1">
      <c r="A2" s="121"/>
      <c r="B2" s="122" t="s">
        <v>521</v>
      </c>
      <c r="C2" s="122"/>
      <c r="D2" s="123"/>
      <c r="E2" s="123"/>
      <c r="F2" s="123"/>
      <c r="G2" s="123"/>
    </row>
    <row r="3" spans="1:7" ht="19.5" customHeight="1">
      <c r="A3" s="125" t="s">
        <v>18</v>
      </c>
      <c r="B3" s="89" t="s">
        <v>19</v>
      </c>
      <c r="C3" s="89"/>
      <c r="D3" s="126" t="s">
        <v>522</v>
      </c>
      <c r="E3" s="126" t="s">
        <v>523</v>
      </c>
      <c r="F3" s="126" t="s">
        <v>522</v>
      </c>
      <c r="G3" s="127" t="s">
        <v>22</v>
      </c>
    </row>
    <row r="4" spans="1:7" ht="19.5" customHeight="1">
      <c r="A4" s="128"/>
      <c r="B4" s="74"/>
      <c r="C4" s="74"/>
      <c r="D4" s="102" t="s">
        <v>23</v>
      </c>
      <c r="E4" s="102" t="s">
        <v>24</v>
      </c>
      <c r="F4" s="102" t="s">
        <v>23</v>
      </c>
      <c r="G4" s="129" t="s">
        <v>27</v>
      </c>
    </row>
    <row r="5" spans="1:7" ht="19.5" customHeight="1" thickBot="1">
      <c r="A5" s="130"/>
      <c r="B5" s="131"/>
      <c r="C5" s="131"/>
      <c r="D5" s="132" t="s">
        <v>758</v>
      </c>
      <c r="E5" s="132" t="s">
        <v>28</v>
      </c>
      <c r="F5" s="132" t="s">
        <v>28</v>
      </c>
      <c r="G5" s="133" t="s">
        <v>29</v>
      </c>
    </row>
    <row r="6" spans="1:7" ht="19.5" customHeight="1">
      <c r="A6" s="124" t="s">
        <v>33</v>
      </c>
      <c r="B6" s="95" t="s">
        <v>524</v>
      </c>
      <c r="C6" s="95"/>
      <c r="D6" s="82"/>
      <c r="E6" s="82"/>
      <c r="F6" s="82"/>
      <c r="G6" s="82"/>
    </row>
    <row r="7" spans="1:7" ht="19.5" customHeight="1">
      <c r="A7" s="73" t="s">
        <v>525</v>
      </c>
      <c r="B7" s="74" t="s">
        <v>526</v>
      </c>
      <c r="C7" s="74"/>
      <c r="D7" s="75"/>
      <c r="E7" s="75"/>
      <c r="F7" s="75"/>
      <c r="G7" s="75"/>
    </row>
    <row r="8" spans="1:7" ht="19.5" customHeight="1">
      <c r="A8" s="73" t="s">
        <v>527</v>
      </c>
      <c r="B8" s="74" t="s">
        <v>528</v>
      </c>
      <c r="C8" s="74"/>
      <c r="D8" s="75"/>
      <c r="E8" s="75"/>
      <c r="F8" s="75"/>
      <c r="G8" s="75"/>
    </row>
    <row r="9" spans="1:7" ht="19.5" customHeight="1">
      <c r="A9" s="73" t="s">
        <v>529</v>
      </c>
      <c r="B9" s="76" t="s">
        <v>530</v>
      </c>
      <c r="C9" s="76"/>
      <c r="D9" s="75">
        <v>0</v>
      </c>
      <c r="E9" s="75">
        <v>0</v>
      </c>
      <c r="F9" s="75">
        <v>0</v>
      </c>
      <c r="G9" s="75">
        <v>0</v>
      </c>
    </row>
    <row r="10" spans="1:7" ht="19.5" customHeight="1">
      <c r="A10" s="73"/>
      <c r="B10" s="76" t="s">
        <v>531</v>
      </c>
      <c r="C10" s="76"/>
      <c r="D10" s="75"/>
      <c r="E10" s="75"/>
      <c r="F10" s="75"/>
      <c r="G10" s="75"/>
    </row>
    <row r="11" spans="1:7" ht="19.5" customHeight="1">
      <c r="A11" s="73"/>
      <c r="B11" s="76" t="s">
        <v>532</v>
      </c>
      <c r="C11" s="76"/>
      <c r="D11" s="75"/>
      <c r="E11" s="75"/>
      <c r="F11" s="75"/>
      <c r="G11" s="75"/>
    </row>
    <row r="12" spans="1:7" ht="19.5" customHeight="1" thickBot="1">
      <c r="A12" s="73"/>
      <c r="B12" s="106" t="s">
        <v>533</v>
      </c>
      <c r="C12" s="106"/>
      <c r="D12" s="79">
        <f>SUM(D7:D9)</f>
        <v>0</v>
      </c>
      <c r="E12" s="79">
        <v>0</v>
      </c>
      <c r="F12" s="79">
        <f>SUM(F7:F9)</f>
        <v>0</v>
      </c>
      <c r="G12" s="79">
        <f>SUM(G7:G9)</f>
        <v>0</v>
      </c>
    </row>
    <row r="13" spans="1:7" ht="19.5" customHeight="1" thickBot="1">
      <c r="A13" s="105"/>
      <c r="B13" s="107" t="s">
        <v>534</v>
      </c>
      <c r="C13" s="108"/>
      <c r="D13" s="109">
        <f>D12</f>
        <v>0</v>
      </c>
      <c r="E13" s="109">
        <v>0</v>
      </c>
      <c r="F13" s="109">
        <f>F12</f>
        <v>0</v>
      </c>
      <c r="G13" s="112">
        <f>G12</f>
        <v>0</v>
      </c>
    </row>
    <row r="14" spans="1:7" ht="19.5" customHeight="1">
      <c r="A14" s="77">
        <v>1000</v>
      </c>
      <c r="B14" s="81" t="s">
        <v>535</v>
      </c>
      <c r="C14" s="81"/>
      <c r="D14" s="82"/>
      <c r="E14" s="82"/>
      <c r="F14" s="82"/>
      <c r="G14" s="82"/>
    </row>
    <row r="15" spans="1:7" ht="19.5" customHeight="1">
      <c r="A15" s="73">
        <v>1100</v>
      </c>
      <c r="B15" s="74" t="s">
        <v>536</v>
      </c>
      <c r="C15" s="74"/>
      <c r="D15" s="75"/>
      <c r="E15" s="75"/>
      <c r="F15" s="75"/>
      <c r="G15" s="75"/>
    </row>
    <row r="16" spans="1:7" ht="19.5" customHeight="1">
      <c r="A16" s="73">
        <v>1190</v>
      </c>
      <c r="B16" s="74" t="s">
        <v>537</v>
      </c>
      <c r="C16" s="74"/>
      <c r="D16" s="75"/>
      <c r="E16" s="75"/>
      <c r="F16" s="75"/>
      <c r="G16" s="75"/>
    </row>
    <row r="17" spans="1:7" ht="19.5" customHeight="1" thickBot="1">
      <c r="A17" s="73">
        <v>1199</v>
      </c>
      <c r="B17" s="78" t="s">
        <v>538</v>
      </c>
      <c r="C17" s="78"/>
      <c r="D17" s="79">
        <v>0</v>
      </c>
      <c r="E17" s="79">
        <v>13000</v>
      </c>
      <c r="F17" s="79">
        <v>15000</v>
      </c>
      <c r="G17" s="79">
        <v>20961.9</v>
      </c>
    </row>
    <row r="18" spans="1:7" ht="19.5" customHeight="1" thickBot="1">
      <c r="A18" s="73"/>
      <c r="B18" s="108" t="s">
        <v>539</v>
      </c>
      <c r="C18" s="108"/>
      <c r="D18" s="109">
        <f>SUM(D15:D17)</f>
        <v>0</v>
      </c>
      <c r="E18" s="109">
        <f>SUM(E14:E17)</f>
        <v>13000</v>
      </c>
      <c r="F18" s="109">
        <f>SUM(F15:F17)</f>
        <v>15000</v>
      </c>
      <c r="G18" s="109">
        <f>SUM(G15:G17)</f>
        <v>20961.9</v>
      </c>
    </row>
    <row r="19" spans="1:7" ht="19.5" customHeight="1">
      <c r="A19" s="73">
        <v>1200</v>
      </c>
      <c r="B19" s="81" t="s">
        <v>540</v>
      </c>
      <c r="C19" s="81"/>
      <c r="D19" s="82"/>
      <c r="E19" s="82"/>
      <c r="F19" s="82"/>
      <c r="G19" s="82"/>
    </row>
    <row r="20" spans="1:7" ht="19.5" customHeight="1">
      <c r="A20" s="73">
        <v>1290</v>
      </c>
      <c r="B20" s="74" t="s">
        <v>725</v>
      </c>
      <c r="C20" s="74"/>
      <c r="D20" s="75"/>
      <c r="E20" s="75"/>
      <c r="F20" s="75"/>
      <c r="G20" s="75"/>
    </row>
    <row r="21" spans="1:7" ht="19.5" customHeight="1">
      <c r="A21" s="73" t="s">
        <v>724</v>
      </c>
      <c r="B21" s="101" t="s">
        <v>740</v>
      </c>
      <c r="C21" s="74"/>
      <c r="D21" s="75">
        <v>0</v>
      </c>
      <c r="E21" s="75">
        <v>0</v>
      </c>
      <c r="F21" s="75">
        <v>500000</v>
      </c>
      <c r="G21" s="75">
        <v>0</v>
      </c>
    </row>
    <row r="22" spans="1:7" ht="19.5" customHeight="1">
      <c r="A22" s="73"/>
      <c r="B22" s="101" t="s">
        <v>754</v>
      </c>
      <c r="C22" s="74"/>
      <c r="D22" s="75"/>
      <c r="E22" s="75"/>
      <c r="F22" s="75"/>
      <c r="G22" s="75"/>
    </row>
    <row r="23" spans="1:7" ht="19.5" customHeight="1">
      <c r="A23" s="73"/>
      <c r="B23" s="101" t="s">
        <v>755</v>
      </c>
      <c r="C23" s="74"/>
      <c r="D23" s="75"/>
      <c r="E23" s="75"/>
      <c r="F23" s="75"/>
      <c r="G23" s="75"/>
    </row>
    <row r="24" spans="1:7" ht="19.5" customHeight="1">
      <c r="A24" s="73" t="s">
        <v>541</v>
      </c>
      <c r="B24" s="76" t="s">
        <v>542</v>
      </c>
      <c r="C24" s="76"/>
      <c r="D24" s="75">
        <v>0</v>
      </c>
      <c r="E24" s="75">
        <v>78000</v>
      </c>
      <c r="F24" s="75">
        <v>0</v>
      </c>
      <c r="G24" s="75">
        <v>254985.69</v>
      </c>
    </row>
    <row r="25" spans="1:7" ht="19.5" customHeight="1">
      <c r="A25" s="73" t="s">
        <v>543</v>
      </c>
      <c r="B25" s="83" t="s">
        <v>544</v>
      </c>
      <c r="C25" s="83"/>
      <c r="D25" s="75">
        <v>0</v>
      </c>
      <c r="E25" s="75">
        <v>1900000</v>
      </c>
      <c r="F25" s="75">
        <v>0</v>
      </c>
      <c r="G25" s="75">
        <v>7545758.94</v>
      </c>
    </row>
    <row r="26" spans="1:7" ht="19.5" customHeight="1" thickBot="1">
      <c r="A26" s="73" t="s">
        <v>545</v>
      </c>
      <c r="B26" s="78" t="s">
        <v>546</v>
      </c>
      <c r="C26" s="78"/>
      <c r="D26" s="79">
        <v>0</v>
      </c>
      <c r="E26" s="79">
        <v>600000</v>
      </c>
      <c r="F26" s="79">
        <v>0</v>
      </c>
      <c r="G26" s="79">
        <v>1481640.22</v>
      </c>
    </row>
    <row r="27" spans="1:7" ht="19.5" customHeight="1" thickBot="1">
      <c r="A27" s="105"/>
      <c r="B27" s="107" t="s">
        <v>547</v>
      </c>
      <c r="C27" s="108"/>
      <c r="D27" s="110">
        <f>SUM(D21:D26)</f>
        <v>0</v>
      </c>
      <c r="E27" s="110">
        <f>SUM(E24:E26)</f>
        <v>2578000</v>
      </c>
      <c r="F27" s="110">
        <f>SUM(F21:F26)</f>
        <v>500000</v>
      </c>
      <c r="G27" s="111">
        <f>SUM(G24:G26)</f>
        <v>9282384.850000001</v>
      </c>
    </row>
    <row r="28" spans="1:7" ht="19.5" customHeight="1" thickBot="1">
      <c r="A28" s="105" t="s">
        <v>548</v>
      </c>
      <c r="B28" s="107" t="s">
        <v>549</v>
      </c>
      <c r="C28" s="108"/>
      <c r="D28" s="109">
        <f>D27+D18</f>
        <v>0</v>
      </c>
      <c r="E28" s="109">
        <f>SUM(E18+E27)</f>
        <v>2591000</v>
      </c>
      <c r="F28" s="109">
        <f>F27+F18</f>
        <v>515000</v>
      </c>
      <c r="G28" s="112">
        <f>G27+G18</f>
        <v>9303346.750000002</v>
      </c>
    </row>
    <row r="29" spans="1:7" ht="19.5" customHeight="1" thickBot="1">
      <c r="A29" s="84"/>
      <c r="B29" s="88" t="s">
        <v>5</v>
      </c>
      <c r="C29" s="88"/>
      <c r="D29" s="134"/>
      <c r="E29" s="134"/>
      <c r="F29" s="134"/>
      <c r="G29" s="134"/>
    </row>
    <row r="30" spans="1:7" ht="19.5" customHeight="1">
      <c r="A30" s="125" t="s">
        <v>18</v>
      </c>
      <c r="B30" s="89" t="s">
        <v>19</v>
      </c>
      <c r="C30" s="89"/>
      <c r="D30" s="126" t="s">
        <v>522</v>
      </c>
      <c r="E30" s="126" t="s">
        <v>523</v>
      </c>
      <c r="F30" s="126" t="s">
        <v>522</v>
      </c>
      <c r="G30" s="127" t="s">
        <v>22</v>
      </c>
    </row>
    <row r="31" spans="1:7" ht="19.5" customHeight="1">
      <c r="A31" s="128"/>
      <c r="B31" s="74"/>
      <c r="C31" s="74"/>
      <c r="D31" s="102" t="s">
        <v>23</v>
      </c>
      <c r="E31" s="102" t="s">
        <v>24</v>
      </c>
      <c r="F31" s="102" t="s">
        <v>23</v>
      </c>
      <c r="G31" s="129" t="s">
        <v>27</v>
      </c>
    </row>
    <row r="32" spans="1:7" ht="19.5" customHeight="1" thickBot="1">
      <c r="A32" s="130"/>
      <c r="B32" s="131"/>
      <c r="C32" s="131"/>
      <c r="D32" s="132" t="s">
        <v>758</v>
      </c>
      <c r="E32" s="132" t="s">
        <v>28</v>
      </c>
      <c r="F32" s="132" t="s">
        <v>28</v>
      </c>
      <c r="G32" s="133" t="s">
        <v>29</v>
      </c>
    </row>
    <row r="33" spans="1:7" ht="19.5" customHeight="1">
      <c r="A33" s="124">
        <v>3000</v>
      </c>
      <c r="B33" s="95" t="s">
        <v>550</v>
      </c>
      <c r="C33" s="95"/>
      <c r="D33" s="82"/>
      <c r="E33" s="82"/>
      <c r="F33" s="82"/>
      <c r="G33" s="82"/>
    </row>
    <row r="34" spans="1:7" ht="19.5" customHeight="1">
      <c r="A34" s="73">
        <v>3100</v>
      </c>
      <c r="B34" s="85" t="s">
        <v>551</v>
      </c>
      <c r="C34" s="85"/>
      <c r="D34" s="75"/>
      <c r="E34" s="75"/>
      <c r="F34" s="75"/>
      <c r="G34" s="75"/>
    </row>
    <row r="35" spans="1:7" ht="19.5" customHeight="1">
      <c r="A35" s="73">
        <v>3150</v>
      </c>
      <c r="B35" s="85" t="s">
        <v>552</v>
      </c>
      <c r="C35" s="85"/>
      <c r="D35" s="75"/>
      <c r="E35" s="75"/>
      <c r="F35" s="75"/>
      <c r="G35" s="75"/>
    </row>
    <row r="36" spans="1:7" ht="19.5" customHeight="1" thickBot="1">
      <c r="A36" s="73">
        <v>3159</v>
      </c>
      <c r="B36" s="86" t="s">
        <v>553</v>
      </c>
      <c r="C36" s="86"/>
      <c r="D36" s="79">
        <v>500</v>
      </c>
      <c r="E36" s="79">
        <v>0</v>
      </c>
      <c r="F36" s="79">
        <v>500</v>
      </c>
      <c r="G36" s="79">
        <v>0</v>
      </c>
    </row>
    <row r="37" spans="1:7" ht="19.5" customHeight="1" thickBot="1">
      <c r="A37" s="105"/>
      <c r="B37" s="107" t="s">
        <v>554</v>
      </c>
      <c r="C37" s="108"/>
      <c r="D37" s="109">
        <f>SUM(D34:D36)</f>
        <v>500</v>
      </c>
      <c r="E37" s="109">
        <f>SUM(E34:E36)</f>
        <v>0</v>
      </c>
      <c r="F37" s="109">
        <f>SUM(F34:F36)</f>
        <v>500</v>
      </c>
      <c r="G37" s="112">
        <f>SUM(G34:G36)</f>
        <v>0</v>
      </c>
    </row>
    <row r="38" spans="1:7" ht="19.5" customHeight="1">
      <c r="A38" s="73">
        <v>3200</v>
      </c>
      <c r="B38" s="95" t="s">
        <v>555</v>
      </c>
      <c r="C38" s="95"/>
      <c r="D38" s="82"/>
      <c r="E38" s="82"/>
      <c r="F38" s="82"/>
      <c r="G38" s="82"/>
    </row>
    <row r="39" spans="1:7" ht="19.5" customHeight="1">
      <c r="A39" s="73">
        <v>3290</v>
      </c>
      <c r="B39" s="85" t="s">
        <v>556</v>
      </c>
      <c r="C39" s="85"/>
      <c r="D39" s="75"/>
      <c r="E39" s="75"/>
      <c r="F39" s="75"/>
      <c r="G39" s="75"/>
    </row>
    <row r="40" spans="1:7" ht="19.5" customHeight="1">
      <c r="A40" s="73">
        <v>3295</v>
      </c>
      <c r="B40" s="83" t="s">
        <v>557</v>
      </c>
      <c r="C40" s="83"/>
      <c r="D40" s="75">
        <v>1000</v>
      </c>
      <c r="E40" s="75">
        <v>0</v>
      </c>
      <c r="F40" s="75">
        <v>1000</v>
      </c>
      <c r="G40" s="75">
        <v>0</v>
      </c>
    </row>
    <row r="41" spans="1:7" ht="19.5" customHeight="1">
      <c r="A41" s="73" t="s">
        <v>558</v>
      </c>
      <c r="B41" s="83" t="s">
        <v>559</v>
      </c>
      <c r="C41" s="83"/>
      <c r="D41" s="75">
        <v>50000</v>
      </c>
      <c r="E41" s="75">
        <v>0</v>
      </c>
      <c r="F41" s="75">
        <v>100000</v>
      </c>
      <c r="G41" s="75">
        <v>0</v>
      </c>
    </row>
    <row r="42" spans="1:7" ht="19.5" customHeight="1">
      <c r="A42" s="73" t="s">
        <v>560</v>
      </c>
      <c r="B42" s="83" t="s">
        <v>561</v>
      </c>
      <c r="C42" s="83"/>
      <c r="D42" s="75">
        <v>250000</v>
      </c>
      <c r="E42" s="75">
        <v>0</v>
      </c>
      <c r="F42" s="75">
        <v>50000</v>
      </c>
      <c r="G42" s="75">
        <v>0</v>
      </c>
    </row>
    <row r="43" spans="1:7" ht="19.5" customHeight="1">
      <c r="A43" s="73" t="s">
        <v>562</v>
      </c>
      <c r="B43" s="83" t="s">
        <v>563</v>
      </c>
      <c r="C43" s="83"/>
      <c r="D43" s="75">
        <v>8000</v>
      </c>
      <c r="E43" s="75">
        <v>500</v>
      </c>
      <c r="F43" s="75">
        <v>8000</v>
      </c>
      <c r="G43" s="75">
        <v>10376</v>
      </c>
    </row>
    <row r="44" spans="1:7" ht="19.5" customHeight="1" thickBot="1">
      <c r="A44" s="73" t="s">
        <v>564</v>
      </c>
      <c r="B44" s="86" t="s">
        <v>565</v>
      </c>
      <c r="C44" s="86"/>
      <c r="D44" s="79">
        <v>161000</v>
      </c>
      <c r="E44" s="79">
        <v>0</v>
      </c>
      <c r="F44" s="79">
        <v>161000</v>
      </c>
      <c r="G44" s="79">
        <v>0</v>
      </c>
    </row>
    <row r="45" spans="1:7" ht="19.5" customHeight="1" thickBot="1">
      <c r="A45" s="105"/>
      <c r="B45" s="107" t="s">
        <v>566</v>
      </c>
      <c r="C45" s="108"/>
      <c r="D45" s="109">
        <f>SUM(D40:D44)</f>
        <v>470000</v>
      </c>
      <c r="E45" s="109">
        <f>SUM(E39:E44)</f>
        <v>500</v>
      </c>
      <c r="F45" s="109">
        <f>SUM(F40:F44)</f>
        <v>320000</v>
      </c>
      <c r="G45" s="112">
        <f>SUM(G40:G44)</f>
        <v>10376</v>
      </c>
    </row>
    <row r="46" spans="1:7" ht="19.5" customHeight="1">
      <c r="A46" s="73">
        <v>3300</v>
      </c>
      <c r="B46" s="95" t="s">
        <v>567</v>
      </c>
      <c r="C46" s="95"/>
      <c r="D46" s="82"/>
      <c r="E46" s="82"/>
      <c r="F46" s="82"/>
      <c r="G46" s="82"/>
    </row>
    <row r="47" spans="1:7" ht="19.5" customHeight="1">
      <c r="A47" s="73">
        <v>3330</v>
      </c>
      <c r="B47" s="85" t="s">
        <v>567</v>
      </c>
      <c r="C47" s="85"/>
      <c r="D47" s="75"/>
      <c r="E47" s="75"/>
      <c r="F47" s="75"/>
      <c r="G47" s="75"/>
    </row>
    <row r="48" spans="1:7" ht="19.5" customHeight="1">
      <c r="A48" s="73">
        <v>3331</v>
      </c>
      <c r="B48" s="83" t="s">
        <v>568</v>
      </c>
      <c r="C48" s="83"/>
      <c r="D48" s="75">
        <v>10000</v>
      </c>
      <c r="E48" s="75">
        <v>3000</v>
      </c>
      <c r="F48" s="75">
        <v>15000</v>
      </c>
      <c r="G48" s="75">
        <v>5700.76</v>
      </c>
    </row>
    <row r="49" spans="1:7" ht="19.5" customHeight="1">
      <c r="A49" s="73">
        <v>3332</v>
      </c>
      <c r="B49" s="83" t="s">
        <v>569</v>
      </c>
      <c r="C49" s="83"/>
      <c r="D49" s="75">
        <v>2000</v>
      </c>
      <c r="E49" s="75">
        <v>100</v>
      </c>
      <c r="F49" s="75">
        <v>2000</v>
      </c>
      <c r="G49" s="75">
        <v>0</v>
      </c>
    </row>
    <row r="50" spans="1:7" ht="19.5" customHeight="1" thickBot="1">
      <c r="A50" s="73">
        <v>3391</v>
      </c>
      <c r="B50" s="86" t="s">
        <v>570</v>
      </c>
      <c r="C50" s="86"/>
      <c r="D50" s="79">
        <v>1000</v>
      </c>
      <c r="E50" s="79">
        <v>0</v>
      </c>
      <c r="F50" s="79">
        <v>1000</v>
      </c>
      <c r="G50" s="79">
        <v>0</v>
      </c>
    </row>
    <row r="51" spans="1:7" ht="19.5" customHeight="1" thickBot="1">
      <c r="A51" s="105"/>
      <c r="B51" s="107" t="s">
        <v>571</v>
      </c>
      <c r="C51" s="108"/>
      <c r="D51" s="109">
        <f>SUM($D$48:$D$50)</f>
        <v>13000</v>
      </c>
      <c r="E51" s="109">
        <f>SUM(E48:E50)</f>
        <v>3100</v>
      </c>
      <c r="F51" s="184">
        <f>SUM(F48:F50)</f>
        <v>18000</v>
      </c>
      <c r="G51" s="112">
        <f>SUM($G$48:$G$50)</f>
        <v>5700.76</v>
      </c>
    </row>
    <row r="52" spans="1:7" ht="19.5" customHeight="1" thickBot="1">
      <c r="A52" s="84"/>
      <c r="B52" s="88"/>
      <c r="C52" s="88"/>
      <c r="D52" s="87"/>
      <c r="E52" s="87"/>
      <c r="F52" s="87"/>
      <c r="G52" s="87"/>
    </row>
    <row r="53" spans="1:7" ht="19.5" customHeight="1">
      <c r="A53" s="125" t="s">
        <v>18</v>
      </c>
      <c r="B53" s="89" t="s">
        <v>19</v>
      </c>
      <c r="C53" s="89"/>
      <c r="D53" s="126" t="s">
        <v>522</v>
      </c>
      <c r="E53" s="126" t="s">
        <v>523</v>
      </c>
      <c r="F53" s="126" t="s">
        <v>522</v>
      </c>
      <c r="G53" s="127" t="s">
        <v>22</v>
      </c>
    </row>
    <row r="54" spans="1:7" ht="19.5" customHeight="1">
      <c r="A54" s="128"/>
      <c r="B54" s="74"/>
      <c r="C54" s="74"/>
      <c r="D54" s="102" t="s">
        <v>23</v>
      </c>
      <c r="E54" s="102" t="s">
        <v>24</v>
      </c>
      <c r="F54" s="102" t="s">
        <v>23</v>
      </c>
      <c r="G54" s="129" t="s">
        <v>27</v>
      </c>
    </row>
    <row r="55" spans="1:7" ht="19.5" customHeight="1" thickBot="1">
      <c r="A55" s="130"/>
      <c r="B55" s="131"/>
      <c r="C55" s="131"/>
      <c r="D55" s="132" t="s">
        <v>758</v>
      </c>
      <c r="E55" s="132" t="s">
        <v>28</v>
      </c>
      <c r="F55" s="132" t="s">
        <v>28</v>
      </c>
      <c r="G55" s="133" t="s">
        <v>29</v>
      </c>
    </row>
    <row r="56" spans="1:7" ht="19.5" customHeight="1">
      <c r="A56" s="80">
        <v>3400</v>
      </c>
      <c r="B56" s="81" t="s">
        <v>572</v>
      </c>
      <c r="C56" s="135"/>
      <c r="D56" s="136"/>
      <c r="E56" s="136"/>
      <c r="F56" s="136"/>
      <c r="G56" s="136"/>
    </row>
    <row r="57" spans="1:7" ht="19.5" customHeight="1">
      <c r="A57" s="73">
        <v>3410</v>
      </c>
      <c r="B57" s="74" t="s">
        <v>573</v>
      </c>
      <c r="C57" s="76"/>
      <c r="D57" s="90"/>
      <c r="E57" s="90"/>
      <c r="F57" s="90"/>
      <c r="G57" s="90"/>
    </row>
    <row r="58" spans="1:7" ht="19.5" customHeight="1">
      <c r="A58" s="73" t="s">
        <v>574</v>
      </c>
      <c r="B58" s="76" t="s">
        <v>575</v>
      </c>
      <c r="C58" s="76"/>
      <c r="D58" s="75">
        <v>168000</v>
      </c>
      <c r="E58" s="75">
        <v>168000</v>
      </c>
      <c r="F58" s="75">
        <v>168000</v>
      </c>
      <c r="G58" s="75">
        <v>216746.13</v>
      </c>
    </row>
    <row r="59" spans="1:7" ht="19.5" customHeight="1">
      <c r="A59" s="73">
        <v>3413</v>
      </c>
      <c r="B59" s="76" t="s">
        <v>576</v>
      </c>
      <c r="C59" s="76"/>
      <c r="D59" s="75"/>
      <c r="E59" s="75">
        <v>0</v>
      </c>
      <c r="F59" s="75">
        <v>0</v>
      </c>
      <c r="G59" s="75">
        <v>4971.74</v>
      </c>
    </row>
    <row r="60" spans="1:7" ht="19.5" customHeight="1" thickBot="1">
      <c r="A60" s="73">
        <v>3419</v>
      </c>
      <c r="B60" s="78" t="s">
        <v>577</v>
      </c>
      <c r="C60" s="78"/>
      <c r="D60" s="79">
        <v>1000</v>
      </c>
      <c r="E60" s="79">
        <v>0</v>
      </c>
      <c r="F60" s="79">
        <v>1000</v>
      </c>
      <c r="G60" s="79">
        <v>0</v>
      </c>
    </row>
    <row r="61" spans="1:7" ht="19.5" customHeight="1" thickBot="1">
      <c r="A61" s="105"/>
      <c r="B61" s="107" t="s">
        <v>578</v>
      </c>
      <c r="C61" s="108"/>
      <c r="D61" s="109">
        <f>SUM(D58:D60)</f>
        <v>169000</v>
      </c>
      <c r="E61" s="109">
        <f>SUM(E58:E60)</f>
        <v>168000</v>
      </c>
      <c r="F61" s="109">
        <f>SUM(F58:F60)</f>
        <v>169000</v>
      </c>
      <c r="G61" s="112">
        <f>SUM(G58:G60)</f>
        <v>221717.87</v>
      </c>
    </row>
    <row r="62" spans="1:7" ht="19.5" customHeight="1">
      <c r="A62" s="73"/>
      <c r="B62" s="81"/>
      <c r="C62" s="81"/>
      <c r="D62" s="82"/>
      <c r="E62" s="82"/>
      <c r="F62" s="82"/>
      <c r="G62" s="82"/>
    </row>
    <row r="63" spans="1:7" ht="19.5" customHeight="1">
      <c r="A63" s="73">
        <v>3500</v>
      </c>
      <c r="B63" s="74" t="s">
        <v>579</v>
      </c>
      <c r="C63" s="74"/>
      <c r="D63" s="75"/>
      <c r="E63" s="75"/>
      <c r="F63" s="75"/>
      <c r="G63" s="75"/>
    </row>
    <row r="64" spans="1:7" ht="19.5" customHeight="1">
      <c r="A64" s="73">
        <v>3510</v>
      </c>
      <c r="B64" s="74" t="s">
        <v>580</v>
      </c>
      <c r="C64" s="74"/>
      <c r="D64" s="75"/>
      <c r="E64" s="75"/>
      <c r="F64" s="75"/>
      <c r="G64" s="75"/>
    </row>
    <row r="65" spans="1:7" ht="19.5" customHeight="1">
      <c r="A65" s="73" t="s">
        <v>581</v>
      </c>
      <c r="B65" s="76" t="s">
        <v>582</v>
      </c>
      <c r="C65" s="76"/>
      <c r="D65" s="75">
        <v>40000</v>
      </c>
      <c r="E65" s="75">
        <v>35000</v>
      </c>
      <c r="F65" s="75">
        <v>100000</v>
      </c>
      <c r="G65" s="75">
        <v>270388.95</v>
      </c>
    </row>
    <row r="66" spans="1:7" ht="19.5" customHeight="1">
      <c r="A66" s="73" t="s">
        <v>583</v>
      </c>
      <c r="B66" s="76" t="s">
        <v>584</v>
      </c>
      <c r="C66" s="76"/>
      <c r="D66" s="75">
        <v>0</v>
      </c>
      <c r="E66" s="75">
        <v>500</v>
      </c>
      <c r="F66" s="75">
        <v>0</v>
      </c>
      <c r="G66" s="75">
        <v>0</v>
      </c>
    </row>
    <row r="67" spans="1:7" ht="19.5" customHeight="1">
      <c r="A67" s="73">
        <v>3520</v>
      </c>
      <c r="B67" s="74" t="s">
        <v>585</v>
      </c>
      <c r="C67" s="74"/>
      <c r="D67" s="75"/>
      <c r="E67" s="75"/>
      <c r="F67" s="75"/>
      <c r="G67" s="75"/>
    </row>
    <row r="68" spans="1:7" ht="19.5" customHeight="1" thickBot="1">
      <c r="A68" s="73"/>
      <c r="B68" s="78"/>
      <c r="C68" s="78"/>
      <c r="D68" s="79"/>
      <c r="E68" s="79"/>
      <c r="F68" s="79"/>
      <c r="G68" s="79"/>
    </row>
    <row r="69" spans="1:7" ht="19.5" customHeight="1" thickBot="1">
      <c r="A69" s="105"/>
      <c r="B69" s="107" t="s">
        <v>586</v>
      </c>
      <c r="C69" s="108"/>
      <c r="D69" s="109">
        <f>SUM(D65:D68)</f>
        <v>40000</v>
      </c>
      <c r="E69" s="109">
        <f>SUM(E65:E67)</f>
        <v>35500</v>
      </c>
      <c r="F69" s="109">
        <f>SUM(F65:F67)</f>
        <v>100000</v>
      </c>
      <c r="G69" s="112">
        <f>SUM(G65:G68)</f>
        <v>270388.95</v>
      </c>
    </row>
    <row r="70" spans="1:7" ht="19.5" customHeight="1">
      <c r="A70" s="73" t="s">
        <v>587</v>
      </c>
      <c r="B70" s="81" t="s">
        <v>588</v>
      </c>
      <c r="C70" s="81"/>
      <c r="D70" s="82"/>
      <c r="E70" s="82"/>
      <c r="F70" s="82"/>
      <c r="G70" s="82"/>
    </row>
    <row r="71" spans="1:7" ht="19.5" customHeight="1">
      <c r="A71" s="73" t="s">
        <v>589</v>
      </c>
      <c r="B71" s="74" t="s">
        <v>590</v>
      </c>
      <c r="C71" s="74"/>
      <c r="D71" s="75"/>
      <c r="E71" s="75"/>
      <c r="F71" s="75"/>
      <c r="G71" s="75"/>
    </row>
    <row r="72" spans="1:7" ht="19.5" customHeight="1">
      <c r="A72" s="73" t="s">
        <v>591</v>
      </c>
      <c r="B72" s="76" t="s">
        <v>592</v>
      </c>
      <c r="C72" s="74"/>
      <c r="D72" s="75">
        <v>1650000</v>
      </c>
      <c r="E72" s="75"/>
      <c r="F72" s="75">
        <v>800000</v>
      </c>
      <c r="G72" s="75"/>
    </row>
    <row r="73" spans="1:7" ht="19.5" customHeight="1">
      <c r="A73" s="73" t="s">
        <v>593</v>
      </c>
      <c r="B73" s="76" t="s">
        <v>594</v>
      </c>
      <c r="C73" s="76"/>
      <c r="D73" s="75">
        <v>1080000</v>
      </c>
      <c r="E73" s="75">
        <v>950000</v>
      </c>
      <c r="F73" s="75">
        <v>1600000</v>
      </c>
      <c r="G73" s="75">
        <v>1438790.47</v>
      </c>
    </row>
    <row r="74" spans="1:7" ht="19.5" customHeight="1" thickBot="1">
      <c r="A74" s="73" t="s">
        <v>595</v>
      </c>
      <c r="B74" s="78" t="s">
        <v>596</v>
      </c>
      <c r="C74" s="78"/>
      <c r="D74" s="79">
        <v>50000</v>
      </c>
      <c r="E74" s="79">
        <v>20000</v>
      </c>
      <c r="F74" s="79">
        <v>100000</v>
      </c>
      <c r="G74" s="79">
        <v>119890.59</v>
      </c>
    </row>
    <row r="75" spans="1:7" ht="19.5" customHeight="1" thickBot="1">
      <c r="A75" s="105"/>
      <c r="B75" s="107" t="s">
        <v>597</v>
      </c>
      <c r="C75" s="108"/>
      <c r="D75" s="110">
        <f>SUM($D$72:$D$74)</f>
        <v>2780000</v>
      </c>
      <c r="E75" s="110">
        <f>SUM(E70:E74)</f>
        <v>970000</v>
      </c>
      <c r="F75" s="110">
        <f>SUM(F72:F74)</f>
        <v>2500000</v>
      </c>
      <c r="G75" s="111">
        <f>SUM($G$73:$G$74)</f>
        <v>1558681.06</v>
      </c>
    </row>
    <row r="76" spans="1:7" ht="19.5" customHeight="1" thickBot="1">
      <c r="A76" s="105" t="s">
        <v>548</v>
      </c>
      <c r="B76" s="107" t="s">
        <v>598</v>
      </c>
      <c r="C76" s="108"/>
      <c r="D76" s="109">
        <f>SUM(D37+D45+D51+D61+D69+D75)</f>
        <v>3472500</v>
      </c>
      <c r="E76" s="109">
        <f>SUM(E37+E45+E51+E61+E69+E75)</f>
        <v>1177100</v>
      </c>
      <c r="F76" s="109">
        <f>SUM(F37+F45+F51+F61+F69+F75)</f>
        <v>3107500</v>
      </c>
      <c r="G76" s="112">
        <f>SUM(G37+G45+G51+G61+G69+G75)</f>
        <v>2066864.6400000001</v>
      </c>
    </row>
    <row r="77" spans="1:7" ht="15.75" thickBot="1">
      <c r="A77" s="137"/>
      <c r="B77" s="91"/>
      <c r="C77" s="91"/>
      <c r="D77" s="91"/>
      <c r="E77" s="91"/>
      <c r="F77" s="91"/>
      <c r="G77" s="91"/>
    </row>
    <row r="78" spans="1:7" ht="19.5" customHeight="1">
      <c r="A78" s="125" t="s">
        <v>18</v>
      </c>
      <c r="B78" s="89" t="s">
        <v>19</v>
      </c>
      <c r="C78" s="89"/>
      <c r="D78" s="126" t="s">
        <v>522</v>
      </c>
      <c r="E78" s="126" t="s">
        <v>523</v>
      </c>
      <c r="F78" s="126" t="s">
        <v>522</v>
      </c>
      <c r="G78" s="127" t="s">
        <v>22</v>
      </c>
    </row>
    <row r="79" spans="1:7" ht="19.5" customHeight="1">
      <c r="A79" s="128"/>
      <c r="B79" s="74"/>
      <c r="C79" s="74"/>
      <c r="D79" s="102" t="s">
        <v>23</v>
      </c>
      <c r="E79" s="102" t="s">
        <v>24</v>
      </c>
      <c r="F79" s="102" t="s">
        <v>23</v>
      </c>
      <c r="G79" s="129" t="s">
        <v>27</v>
      </c>
    </row>
    <row r="80" spans="1:7" ht="19.5" customHeight="1" thickBot="1">
      <c r="A80" s="130"/>
      <c r="B80" s="131"/>
      <c r="C80" s="131"/>
      <c r="D80" s="132" t="s">
        <v>758</v>
      </c>
      <c r="E80" s="132" t="s">
        <v>28</v>
      </c>
      <c r="F80" s="132" t="s">
        <v>28</v>
      </c>
      <c r="G80" s="133" t="s">
        <v>29</v>
      </c>
    </row>
    <row r="81" spans="1:7" ht="19.5" customHeight="1">
      <c r="A81" s="124">
        <v>4000</v>
      </c>
      <c r="B81" s="81" t="s">
        <v>599</v>
      </c>
      <c r="C81" s="81"/>
      <c r="D81" s="82"/>
      <c r="E81" s="82"/>
      <c r="F81" s="82"/>
      <c r="G81" s="82"/>
    </row>
    <row r="82" spans="1:7" ht="19.5" customHeight="1">
      <c r="A82" s="73">
        <v>4200</v>
      </c>
      <c r="B82" s="74" t="s">
        <v>600</v>
      </c>
      <c r="C82" s="74"/>
      <c r="D82" s="75"/>
      <c r="E82" s="75"/>
      <c r="F82" s="75"/>
      <c r="G82" s="75"/>
    </row>
    <row r="83" spans="1:7" ht="19.5" customHeight="1">
      <c r="A83" s="73">
        <v>4210</v>
      </c>
      <c r="B83" s="74" t="s">
        <v>601</v>
      </c>
      <c r="C83" s="74"/>
      <c r="D83" s="75"/>
      <c r="E83" s="75"/>
      <c r="F83" s="75"/>
      <c r="G83" s="75"/>
    </row>
    <row r="84" spans="1:7" ht="19.5" customHeight="1">
      <c r="A84" s="73">
        <v>4216</v>
      </c>
      <c r="B84" s="76" t="s">
        <v>602</v>
      </c>
      <c r="C84" s="76"/>
      <c r="D84" s="75">
        <v>150</v>
      </c>
      <c r="E84" s="75">
        <v>0</v>
      </c>
      <c r="F84" s="75">
        <v>150</v>
      </c>
      <c r="G84" s="75">
        <v>0</v>
      </c>
    </row>
    <row r="85" spans="1:7" ht="19.5" customHeight="1">
      <c r="A85" s="73" t="s">
        <v>603</v>
      </c>
      <c r="B85" s="76" t="s">
        <v>604</v>
      </c>
      <c r="C85" s="76"/>
      <c r="D85" s="75">
        <v>70000</v>
      </c>
      <c r="E85" s="75">
        <v>40000</v>
      </c>
      <c r="F85" s="75">
        <v>70000</v>
      </c>
      <c r="G85" s="75">
        <v>211469.74</v>
      </c>
    </row>
    <row r="86" spans="1:7" ht="19.5" customHeight="1">
      <c r="A86" s="73" t="s">
        <v>605</v>
      </c>
      <c r="B86" s="76" t="s">
        <v>606</v>
      </c>
      <c r="C86" s="76"/>
      <c r="D86" s="75">
        <v>150000</v>
      </c>
      <c r="E86" s="75">
        <v>0</v>
      </c>
      <c r="F86" s="75">
        <v>150000</v>
      </c>
      <c r="G86" s="75">
        <v>0</v>
      </c>
    </row>
    <row r="87" spans="1:7" ht="19.5" customHeight="1">
      <c r="A87" s="73" t="s">
        <v>607</v>
      </c>
      <c r="B87" s="76" t="s">
        <v>608</v>
      </c>
      <c r="C87" s="76"/>
      <c r="D87" s="75">
        <v>500000</v>
      </c>
      <c r="E87" s="75">
        <v>0</v>
      </c>
      <c r="F87" s="75">
        <v>500000</v>
      </c>
      <c r="G87" s="75">
        <v>0</v>
      </c>
    </row>
    <row r="88" spans="1:7" ht="19.5" customHeight="1" thickBot="1">
      <c r="A88" s="73">
        <v>4229</v>
      </c>
      <c r="B88" s="78" t="s">
        <v>609</v>
      </c>
      <c r="C88" s="78"/>
      <c r="D88" s="79">
        <v>5000</v>
      </c>
      <c r="E88" s="79">
        <v>2400</v>
      </c>
      <c r="F88" s="79">
        <v>5000</v>
      </c>
      <c r="G88" s="79">
        <v>1467.4</v>
      </c>
    </row>
    <row r="89" spans="1:7" ht="19.5" customHeight="1" thickBot="1">
      <c r="A89" s="105"/>
      <c r="B89" s="107" t="s">
        <v>610</v>
      </c>
      <c r="C89" s="108"/>
      <c r="D89" s="110">
        <f>SUM($D$84:$D$88)</f>
        <v>725150</v>
      </c>
      <c r="E89" s="110">
        <f>SUM(E84:E88)</f>
        <v>42400</v>
      </c>
      <c r="F89" s="110">
        <f>SUM($D$84:$D$88)</f>
        <v>725150</v>
      </c>
      <c r="G89" s="111">
        <f>SUM($G$84:$G$88)</f>
        <v>212937.13999999998</v>
      </c>
    </row>
    <row r="90" spans="1:7" ht="19.5" customHeight="1" thickBot="1">
      <c r="A90" s="105" t="s">
        <v>548</v>
      </c>
      <c r="B90" s="107" t="s">
        <v>611</v>
      </c>
      <c r="C90" s="108"/>
      <c r="D90" s="109">
        <f>SUM(D$84:D$88)</f>
        <v>725150</v>
      </c>
      <c r="E90" s="109">
        <f>SUM(E84:E88)</f>
        <v>42400</v>
      </c>
      <c r="F90" s="109">
        <f>SUM(F$84:F$88)</f>
        <v>725150</v>
      </c>
      <c r="G90" s="112">
        <f>SUM(G$84:G$88)</f>
        <v>212937.13999999998</v>
      </c>
    </row>
    <row r="91" spans="1:7" ht="19.5" customHeight="1">
      <c r="A91" s="77">
        <v>5000</v>
      </c>
      <c r="B91" s="81" t="s">
        <v>612</v>
      </c>
      <c r="C91" s="81"/>
      <c r="D91" s="82"/>
      <c r="E91" s="82"/>
      <c r="F91" s="82"/>
      <c r="G91" s="82"/>
    </row>
    <row r="92" spans="1:7" ht="19.5" customHeight="1">
      <c r="A92" s="73">
        <v>5100</v>
      </c>
      <c r="B92" s="74" t="s">
        <v>613</v>
      </c>
      <c r="C92" s="74"/>
      <c r="D92" s="75"/>
      <c r="E92" s="75"/>
      <c r="F92" s="75"/>
      <c r="G92" s="75"/>
    </row>
    <row r="93" spans="1:7" ht="19.5" customHeight="1">
      <c r="A93" s="73">
        <v>5110</v>
      </c>
      <c r="B93" s="74" t="s">
        <v>614</v>
      </c>
      <c r="C93" s="74"/>
      <c r="D93" s="75"/>
      <c r="E93" s="75"/>
      <c r="F93" s="75"/>
      <c r="G93" s="75"/>
    </row>
    <row r="94" spans="1:7" ht="19.5" customHeight="1">
      <c r="A94" s="73">
        <v>5111</v>
      </c>
      <c r="B94" s="83" t="s">
        <v>615</v>
      </c>
      <c r="C94" s="83"/>
      <c r="D94" s="75">
        <v>2000</v>
      </c>
      <c r="E94" s="75">
        <v>1000</v>
      </c>
      <c r="F94" s="75">
        <v>2000</v>
      </c>
      <c r="G94" s="75">
        <v>880.29</v>
      </c>
    </row>
    <row r="95" spans="1:7" ht="19.5" customHeight="1">
      <c r="A95" s="73">
        <v>5112</v>
      </c>
      <c r="B95" s="76" t="s">
        <v>616</v>
      </c>
      <c r="C95" s="76"/>
      <c r="D95" s="75">
        <v>2000</v>
      </c>
      <c r="E95" s="75">
        <v>800</v>
      </c>
      <c r="F95" s="75">
        <v>2000</v>
      </c>
      <c r="G95" s="75">
        <v>858.37</v>
      </c>
    </row>
    <row r="96" spans="1:7" ht="19.5" customHeight="1">
      <c r="A96" s="73">
        <v>5113</v>
      </c>
      <c r="B96" s="76" t="s">
        <v>617</v>
      </c>
      <c r="C96" s="76"/>
      <c r="D96" s="75">
        <v>5000</v>
      </c>
      <c r="E96" s="75">
        <v>3500</v>
      </c>
      <c r="F96" s="75">
        <v>5000</v>
      </c>
      <c r="G96" s="75">
        <v>2175.97</v>
      </c>
    </row>
    <row r="97" spans="1:7" ht="19.5" customHeight="1" thickBot="1">
      <c r="A97" s="73">
        <v>5119</v>
      </c>
      <c r="B97" s="78" t="s">
        <v>618</v>
      </c>
      <c r="C97" s="78"/>
      <c r="D97" s="79">
        <v>500</v>
      </c>
      <c r="E97" s="79">
        <v>0</v>
      </c>
      <c r="F97" s="79">
        <v>500</v>
      </c>
      <c r="G97" s="79">
        <v>0</v>
      </c>
    </row>
    <row r="98" spans="1:7" ht="19.5" customHeight="1" thickBot="1">
      <c r="A98" s="105"/>
      <c r="B98" s="107" t="s">
        <v>619</v>
      </c>
      <c r="C98" s="108"/>
      <c r="D98" s="109">
        <f>SUM(D94:D97)</f>
        <v>9500</v>
      </c>
      <c r="E98" s="109">
        <f>SUM(E94:E97)</f>
        <v>5300</v>
      </c>
      <c r="F98" s="109">
        <f>SUM(F94:F97)</f>
        <v>9500</v>
      </c>
      <c r="G98" s="112">
        <f>SUM(G94:G97)</f>
        <v>3914.6299999999997</v>
      </c>
    </row>
    <row r="99" spans="1:7" ht="19.5" customHeight="1">
      <c r="A99" s="73">
        <v>5200</v>
      </c>
      <c r="B99" s="81" t="s">
        <v>620</v>
      </c>
      <c r="C99" s="81"/>
      <c r="D99" s="113"/>
      <c r="E99" s="113"/>
      <c r="F99" s="113"/>
      <c r="G99" s="113"/>
    </row>
    <row r="100" spans="1:7" ht="19.5" customHeight="1">
      <c r="A100" s="73">
        <v>5210</v>
      </c>
      <c r="B100" s="74" t="s">
        <v>621</v>
      </c>
      <c r="C100" s="74"/>
      <c r="D100" s="92"/>
      <c r="E100" s="92"/>
      <c r="F100" s="92"/>
      <c r="G100" s="92"/>
    </row>
    <row r="101" spans="1:7" ht="19.5" customHeight="1">
      <c r="A101" s="73">
        <v>5211</v>
      </c>
      <c r="B101" s="76" t="s">
        <v>622</v>
      </c>
      <c r="C101" s="76"/>
      <c r="D101" s="75">
        <v>150000</v>
      </c>
      <c r="E101" s="75">
        <v>100000</v>
      </c>
      <c r="F101" s="75">
        <v>200000</v>
      </c>
      <c r="G101" s="75">
        <v>127893.39</v>
      </c>
    </row>
    <row r="102" spans="1:7" ht="31.5">
      <c r="A102" s="77" t="s">
        <v>623</v>
      </c>
      <c r="B102" s="93" t="s">
        <v>624</v>
      </c>
      <c r="C102" s="93"/>
      <c r="D102" s="75"/>
      <c r="E102" s="75"/>
      <c r="F102" s="75"/>
      <c r="G102" s="75"/>
    </row>
    <row r="103" spans="1:7" ht="15">
      <c r="A103" s="73" t="s">
        <v>625</v>
      </c>
      <c r="B103" s="94" t="s">
        <v>626</v>
      </c>
      <c r="C103" s="94"/>
      <c r="D103" s="75">
        <v>0</v>
      </c>
      <c r="E103" s="75">
        <v>0</v>
      </c>
      <c r="F103" s="75">
        <v>0</v>
      </c>
      <c r="G103" s="75">
        <v>0</v>
      </c>
    </row>
    <row r="104" spans="1:7" ht="15">
      <c r="A104" s="73" t="s">
        <v>627</v>
      </c>
      <c r="B104" s="94" t="s">
        <v>628</v>
      </c>
      <c r="C104" s="94"/>
      <c r="D104" s="75">
        <v>0</v>
      </c>
      <c r="E104" s="75">
        <v>0</v>
      </c>
      <c r="F104" s="75">
        <v>0</v>
      </c>
      <c r="G104" s="75">
        <v>0</v>
      </c>
    </row>
    <row r="105" spans="1:7" ht="15.75" thickBot="1">
      <c r="A105" s="84"/>
      <c r="B105" s="138"/>
      <c r="C105" s="138"/>
      <c r="D105" s="79"/>
      <c r="E105" s="79"/>
      <c r="F105" s="79"/>
      <c r="G105" s="79"/>
    </row>
    <row r="106" spans="1:7" ht="19.5" customHeight="1">
      <c r="A106" s="125" t="s">
        <v>18</v>
      </c>
      <c r="B106" s="89" t="s">
        <v>19</v>
      </c>
      <c r="C106" s="89"/>
      <c r="D106" s="126" t="s">
        <v>522</v>
      </c>
      <c r="E106" s="126" t="s">
        <v>523</v>
      </c>
      <c r="F106" s="126" t="s">
        <v>522</v>
      </c>
      <c r="G106" s="127" t="s">
        <v>22</v>
      </c>
    </row>
    <row r="107" spans="1:7" ht="19.5" customHeight="1">
      <c r="A107" s="128"/>
      <c r="B107" s="74"/>
      <c r="C107" s="74"/>
      <c r="D107" s="102" t="s">
        <v>23</v>
      </c>
      <c r="E107" s="102" t="s">
        <v>24</v>
      </c>
      <c r="F107" s="102" t="s">
        <v>23</v>
      </c>
      <c r="G107" s="129" t="s">
        <v>27</v>
      </c>
    </row>
    <row r="108" spans="1:7" ht="19.5" customHeight="1" thickBot="1">
      <c r="A108" s="130"/>
      <c r="B108" s="131"/>
      <c r="C108" s="131"/>
      <c r="D108" s="132" t="s">
        <v>758</v>
      </c>
      <c r="E108" s="132" t="s">
        <v>28</v>
      </c>
      <c r="F108" s="132" t="s">
        <v>28</v>
      </c>
      <c r="G108" s="133" t="s">
        <v>29</v>
      </c>
    </row>
    <row r="109" spans="1:7" ht="19.5" customHeight="1">
      <c r="A109" s="80">
        <v>5240</v>
      </c>
      <c r="B109" s="81" t="s">
        <v>629</v>
      </c>
      <c r="C109" s="81"/>
      <c r="D109" s="113"/>
      <c r="E109" s="113"/>
      <c r="F109" s="113"/>
      <c r="G109" s="113"/>
    </row>
    <row r="110" spans="1:7" ht="19.5" customHeight="1">
      <c r="A110" s="73">
        <v>5241</v>
      </c>
      <c r="B110" s="76" t="s">
        <v>630</v>
      </c>
      <c r="C110" s="76"/>
      <c r="D110" s="75">
        <v>310000</v>
      </c>
      <c r="E110" s="75">
        <v>260000</v>
      </c>
      <c r="F110" s="75">
        <v>290000</v>
      </c>
      <c r="G110" s="75">
        <v>282702.08</v>
      </c>
    </row>
    <row r="111" spans="1:7" ht="19.5" customHeight="1">
      <c r="A111" s="73" t="s">
        <v>631</v>
      </c>
      <c r="B111" s="76" t="s">
        <v>632</v>
      </c>
      <c r="C111" s="76"/>
      <c r="D111" s="75">
        <v>180000</v>
      </c>
      <c r="E111" s="75">
        <v>150000</v>
      </c>
      <c r="F111" s="75">
        <v>160000</v>
      </c>
      <c r="G111" s="75">
        <v>122505.88</v>
      </c>
    </row>
    <row r="112" spans="1:7" ht="15">
      <c r="A112" s="73" t="s">
        <v>633</v>
      </c>
      <c r="B112" s="76" t="s">
        <v>634</v>
      </c>
      <c r="C112" s="76"/>
      <c r="D112" s="75">
        <v>500</v>
      </c>
      <c r="E112" s="75">
        <v>0</v>
      </c>
      <c r="F112" s="75">
        <v>500</v>
      </c>
      <c r="G112" s="75">
        <v>0</v>
      </c>
    </row>
    <row r="113" spans="1:7" ht="17.25" customHeight="1">
      <c r="A113" s="73" t="s">
        <v>635</v>
      </c>
      <c r="B113" s="76" t="s">
        <v>636</v>
      </c>
      <c r="C113" s="76"/>
      <c r="D113" s="75">
        <v>45000</v>
      </c>
      <c r="E113" s="75">
        <v>45000</v>
      </c>
      <c r="F113" s="75">
        <v>45000</v>
      </c>
      <c r="G113" s="75">
        <v>42511.38</v>
      </c>
    </row>
    <row r="114" spans="1:7" ht="17.25" customHeight="1">
      <c r="A114" s="73" t="s">
        <v>637</v>
      </c>
      <c r="B114" s="76" t="s">
        <v>638</v>
      </c>
      <c r="C114" s="76"/>
      <c r="D114" s="75">
        <v>1000</v>
      </c>
      <c r="E114" s="75">
        <v>0</v>
      </c>
      <c r="F114" s="75">
        <v>1000</v>
      </c>
      <c r="G114" s="75">
        <v>0</v>
      </c>
    </row>
    <row r="115" spans="1:7" ht="17.25" customHeight="1">
      <c r="A115" s="73" t="s">
        <v>639</v>
      </c>
      <c r="B115" s="76" t="s">
        <v>640</v>
      </c>
      <c r="C115" s="76"/>
      <c r="D115" s="75">
        <v>300</v>
      </c>
      <c r="E115" s="75">
        <v>0</v>
      </c>
      <c r="F115" s="75">
        <v>300</v>
      </c>
      <c r="G115" s="75">
        <v>0</v>
      </c>
    </row>
    <row r="116" spans="1:7" ht="17.25" customHeight="1">
      <c r="A116" s="73" t="s">
        <v>641</v>
      </c>
      <c r="B116" s="76" t="s">
        <v>642</v>
      </c>
      <c r="C116" s="76"/>
      <c r="D116" s="75">
        <v>50000</v>
      </c>
      <c r="E116" s="75">
        <v>45000</v>
      </c>
      <c r="F116" s="75">
        <v>50000</v>
      </c>
      <c r="G116" s="75">
        <v>40752.88</v>
      </c>
    </row>
    <row r="117" spans="1:7" ht="20.25" customHeight="1">
      <c r="A117" s="73" t="s">
        <v>643</v>
      </c>
      <c r="B117" s="76" t="s">
        <v>644</v>
      </c>
      <c r="C117" s="76"/>
      <c r="D117" s="75">
        <v>2000</v>
      </c>
      <c r="E117" s="75">
        <v>0</v>
      </c>
      <c r="F117" s="75">
        <v>2000</v>
      </c>
      <c r="G117" s="75">
        <v>0</v>
      </c>
    </row>
    <row r="118" spans="1:7" ht="20.25" customHeight="1">
      <c r="A118" s="73">
        <v>5290</v>
      </c>
      <c r="B118" s="74" t="s">
        <v>645</v>
      </c>
      <c r="C118" s="74"/>
      <c r="D118" s="92"/>
      <c r="E118" s="92"/>
      <c r="F118" s="92"/>
      <c r="G118" s="92"/>
    </row>
    <row r="119" spans="1:7" ht="20.25" customHeight="1">
      <c r="A119" s="73"/>
      <c r="B119" s="74" t="s">
        <v>646</v>
      </c>
      <c r="C119" s="74"/>
      <c r="D119" s="92"/>
      <c r="E119" s="92"/>
      <c r="F119" s="92"/>
      <c r="G119" s="92"/>
    </row>
    <row r="120" spans="1:7" ht="20.25" customHeight="1">
      <c r="A120" s="73" t="s">
        <v>647</v>
      </c>
      <c r="B120" s="76" t="s">
        <v>648</v>
      </c>
      <c r="C120" s="76"/>
      <c r="D120" s="75">
        <v>270000</v>
      </c>
      <c r="E120" s="75">
        <v>270000</v>
      </c>
      <c r="F120" s="75">
        <v>270000</v>
      </c>
      <c r="G120" s="75">
        <v>310039.58</v>
      </c>
    </row>
    <row r="121" spans="1:7" ht="19.5" customHeight="1">
      <c r="A121" s="73" t="s">
        <v>649</v>
      </c>
      <c r="B121" s="76" t="s">
        <v>650</v>
      </c>
      <c r="C121" s="76"/>
      <c r="D121" s="75">
        <v>250000</v>
      </c>
      <c r="E121" s="75">
        <v>100000</v>
      </c>
      <c r="F121" s="75">
        <v>250000</v>
      </c>
      <c r="G121" s="75">
        <v>155985.25</v>
      </c>
    </row>
    <row r="122" spans="1:7" ht="19.5" customHeight="1">
      <c r="A122" s="73" t="s">
        <v>651</v>
      </c>
      <c r="B122" s="76" t="s">
        <v>652</v>
      </c>
      <c r="C122" s="76"/>
      <c r="D122" s="75">
        <v>200</v>
      </c>
      <c r="E122" s="75">
        <v>0</v>
      </c>
      <c r="F122" s="75">
        <v>200</v>
      </c>
      <c r="G122" s="75">
        <v>0</v>
      </c>
    </row>
    <row r="123" spans="1:7" ht="19.5" customHeight="1">
      <c r="A123" s="73" t="s">
        <v>653</v>
      </c>
      <c r="B123" s="76" t="s">
        <v>654</v>
      </c>
      <c r="C123" s="76"/>
      <c r="D123" s="75">
        <v>200</v>
      </c>
      <c r="E123" s="75">
        <v>0</v>
      </c>
      <c r="F123" s="75">
        <v>200</v>
      </c>
      <c r="G123" s="75">
        <v>0</v>
      </c>
    </row>
    <row r="124" spans="1:7" ht="19.5" customHeight="1">
      <c r="A124" s="73" t="s">
        <v>655</v>
      </c>
      <c r="B124" s="76" t="s">
        <v>656</v>
      </c>
      <c r="C124" s="76"/>
      <c r="D124" s="75">
        <v>150000</v>
      </c>
      <c r="E124" s="75">
        <v>50000</v>
      </c>
      <c r="F124" s="75">
        <v>150000</v>
      </c>
      <c r="G124" s="75">
        <v>39835.99</v>
      </c>
    </row>
    <row r="125" spans="1:7" ht="19.5" customHeight="1">
      <c r="A125" s="73" t="s">
        <v>657</v>
      </c>
      <c r="B125" s="76" t="s">
        <v>658</v>
      </c>
      <c r="C125" s="76"/>
      <c r="D125" s="75">
        <v>50000</v>
      </c>
      <c r="E125" s="75">
        <v>40000</v>
      </c>
      <c r="F125" s="75">
        <v>50000</v>
      </c>
      <c r="G125" s="75">
        <v>60694.09</v>
      </c>
    </row>
    <row r="126" spans="1:7" ht="19.5" customHeight="1">
      <c r="A126" s="73" t="s">
        <v>659</v>
      </c>
      <c r="B126" s="76" t="s">
        <v>660</v>
      </c>
      <c r="C126" s="76"/>
      <c r="D126" s="75">
        <v>500</v>
      </c>
      <c r="E126" s="75">
        <v>0</v>
      </c>
      <c r="F126" s="75">
        <v>500</v>
      </c>
      <c r="G126" s="75">
        <v>0</v>
      </c>
    </row>
    <row r="127" spans="1:7" ht="19.5" customHeight="1">
      <c r="A127" s="73" t="s">
        <v>661</v>
      </c>
      <c r="B127" s="76" t="s">
        <v>662</v>
      </c>
      <c r="C127" s="76"/>
      <c r="D127" s="75">
        <v>200000</v>
      </c>
      <c r="E127" s="75">
        <v>190000</v>
      </c>
      <c r="F127" s="75">
        <v>200000</v>
      </c>
      <c r="G127" s="75">
        <v>241323.51</v>
      </c>
    </row>
    <row r="128" spans="1:7" ht="19.5" customHeight="1" thickBot="1">
      <c r="A128" s="84"/>
      <c r="B128" s="86"/>
      <c r="C128" s="86"/>
      <c r="D128" s="79"/>
      <c r="E128" s="79"/>
      <c r="F128" s="79"/>
      <c r="G128" s="79"/>
    </row>
    <row r="129" spans="1:7" ht="19.5" customHeight="1">
      <c r="A129" s="125" t="s">
        <v>18</v>
      </c>
      <c r="B129" s="89" t="s">
        <v>19</v>
      </c>
      <c r="C129" s="89"/>
      <c r="D129" s="126" t="s">
        <v>522</v>
      </c>
      <c r="E129" s="126" t="s">
        <v>523</v>
      </c>
      <c r="F129" s="126" t="s">
        <v>522</v>
      </c>
      <c r="G129" s="127" t="s">
        <v>22</v>
      </c>
    </row>
    <row r="130" spans="1:7" ht="19.5" customHeight="1">
      <c r="A130" s="128"/>
      <c r="B130" s="74"/>
      <c r="C130" s="74"/>
      <c r="D130" s="102" t="s">
        <v>23</v>
      </c>
      <c r="E130" s="102" t="s">
        <v>24</v>
      </c>
      <c r="F130" s="102" t="s">
        <v>23</v>
      </c>
      <c r="G130" s="129" t="s">
        <v>27</v>
      </c>
    </row>
    <row r="131" spans="1:7" ht="19.5" customHeight="1" thickBot="1">
      <c r="A131" s="130"/>
      <c r="B131" s="131"/>
      <c r="C131" s="131"/>
      <c r="D131" s="132" t="s">
        <v>758</v>
      </c>
      <c r="E131" s="132" t="s">
        <v>28</v>
      </c>
      <c r="F131" s="132" t="s">
        <v>28</v>
      </c>
      <c r="G131" s="133" t="s">
        <v>29</v>
      </c>
    </row>
    <row r="132" spans="1:7" ht="19.5" customHeight="1">
      <c r="A132" s="80"/>
      <c r="B132" s="139"/>
      <c r="C132" s="139"/>
      <c r="D132" s="82"/>
      <c r="E132" s="82"/>
      <c r="F132" s="82"/>
      <c r="G132" s="82"/>
    </row>
    <row r="133" spans="1:7" ht="19.5" customHeight="1">
      <c r="A133" s="73" t="s">
        <v>663</v>
      </c>
      <c r="B133" s="83" t="s">
        <v>664</v>
      </c>
      <c r="C133" s="83"/>
      <c r="D133" s="75">
        <v>500</v>
      </c>
      <c r="E133" s="75">
        <v>0</v>
      </c>
      <c r="F133" s="75">
        <v>500</v>
      </c>
      <c r="G133" s="75">
        <v>0</v>
      </c>
    </row>
    <row r="134" spans="1:7" ht="19.5" customHeight="1">
      <c r="A134" s="73" t="s">
        <v>665</v>
      </c>
      <c r="B134" s="83" t="s">
        <v>666</v>
      </c>
      <c r="C134" s="83"/>
      <c r="D134" s="75">
        <v>3500</v>
      </c>
      <c r="E134" s="75">
        <v>3000</v>
      </c>
      <c r="F134" s="75">
        <v>3500</v>
      </c>
      <c r="G134" s="75">
        <v>3079.39</v>
      </c>
    </row>
    <row r="135" spans="1:7" ht="19.5" customHeight="1">
      <c r="A135" s="73" t="s">
        <v>667</v>
      </c>
      <c r="B135" s="83" t="s">
        <v>668</v>
      </c>
      <c r="C135" s="83"/>
      <c r="D135" s="75">
        <v>5000</v>
      </c>
      <c r="E135" s="75">
        <v>0</v>
      </c>
      <c r="F135" s="75">
        <v>5000</v>
      </c>
      <c r="G135" s="75">
        <v>0</v>
      </c>
    </row>
    <row r="136" spans="1:7" ht="19.5" customHeight="1">
      <c r="A136" s="73" t="s">
        <v>669</v>
      </c>
      <c r="B136" s="83" t="s">
        <v>670</v>
      </c>
      <c r="C136" s="83"/>
      <c r="D136" s="75">
        <v>20000</v>
      </c>
      <c r="E136" s="75">
        <v>18000</v>
      </c>
      <c r="F136" s="75">
        <v>20000</v>
      </c>
      <c r="G136" s="75">
        <v>0</v>
      </c>
    </row>
    <row r="137" spans="1:7" ht="19.5" customHeight="1">
      <c r="A137" s="73" t="s">
        <v>671</v>
      </c>
      <c r="B137" s="83" t="s">
        <v>672</v>
      </c>
      <c r="C137" s="83"/>
      <c r="D137" s="75">
        <v>150000</v>
      </c>
      <c r="E137" s="75">
        <v>130000</v>
      </c>
      <c r="F137" s="75">
        <v>160000</v>
      </c>
      <c r="G137" s="75">
        <v>124808.24</v>
      </c>
    </row>
    <row r="138" spans="1:7" ht="19.5" customHeight="1">
      <c r="A138" s="73" t="s">
        <v>673</v>
      </c>
      <c r="B138" s="83" t="s">
        <v>674</v>
      </c>
      <c r="C138" s="83"/>
      <c r="D138" s="75">
        <v>34500</v>
      </c>
      <c r="E138" s="75">
        <v>30000</v>
      </c>
      <c r="F138" s="75">
        <v>36000</v>
      </c>
      <c r="G138" s="75">
        <v>28006.71</v>
      </c>
    </row>
    <row r="139" spans="1:7" ht="19.5" customHeight="1">
      <c r="A139" s="73" t="s">
        <v>675</v>
      </c>
      <c r="B139" s="83" t="s">
        <v>676</v>
      </c>
      <c r="C139" s="83"/>
      <c r="D139" s="75">
        <v>230000</v>
      </c>
      <c r="E139" s="75">
        <v>220000</v>
      </c>
      <c r="F139" s="75">
        <v>230000</v>
      </c>
      <c r="G139" s="75">
        <v>212976.87</v>
      </c>
    </row>
    <row r="140" spans="1:7" ht="19.5" customHeight="1">
      <c r="A140" s="73" t="s">
        <v>677</v>
      </c>
      <c r="B140" s="83" t="s">
        <v>678</v>
      </c>
      <c r="C140" s="83"/>
      <c r="D140" s="75">
        <v>200</v>
      </c>
      <c r="E140" s="75">
        <v>0</v>
      </c>
      <c r="F140" s="75">
        <v>200</v>
      </c>
      <c r="G140" s="75">
        <v>0</v>
      </c>
    </row>
    <row r="141" spans="1:7" ht="19.5" customHeight="1" thickBot="1">
      <c r="A141" s="73">
        <v>5297</v>
      </c>
      <c r="B141" s="86" t="s">
        <v>679</v>
      </c>
      <c r="C141" s="86"/>
      <c r="D141" s="79">
        <v>600000</v>
      </c>
      <c r="E141" s="79">
        <v>330000</v>
      </c>
      <c r="F141" s="79">
        <v>600000</v>
      </c>
      <c r="G141" s="79">
        <v>358803.76</v>
      </c>
    </row>
    <row r="142" spans="1:7" ht="19.5" customHeight="1" thickBot="1">
      <c r="A142" s="105"/>
      <c r="B142" s="107" t="s">
        <v>680</v>
      </c>
      <c r="C142" s="108"/>
      <c r="D142" s="109">
        <f>SUM(D132:D141,D109:D128,D99:D104)</f>
        <v>2703400</v>
      </c>
      <c r="E142" s="109">
        <f>SUM(E99:E104,E109:E127,E133:E141)</f>
        <v>1981000</v>
      </c>
      <c r="F142" s="109">
        <f>SUM(F132:F141,F109:F128,F99:F104)</f>
        <v>2724900</v>
      </c>
      <c r="G142" s="112">
        <f>SUM(G132:G141,G109:G128,G99:G101)</f>
        <v>2151919</v>
      </c>
    </row>
    <row r="143" spans="1:7" ht="19.5" customHeight="1">
      <c r="A143" s="73">
        <v>5400</v>
      </c>
      <c r="B143" s="95" t="s">
        <v>681</v>
      </c>
      <c r="C143" s="95"/>
      <c r="D143" s="82"/>
      <c r="E143" s="82"/>
      <c r="F143" s="82"/>
      <c r="G143" s="82"/>
    </row>
    <row r="144" spans="1:7" ht="19.5" customHeight="1">
      <c r="A144" s="73">
        <v>5410</v>
      </c>
      <c r="B144" s="85" t="s">
        <v>682</v>
      </c>
      <c r="C144" s="85"/>
      <c r="D144" s="75"/>
      <c r="E144" s="75"/>
      <c r="F144" s="75"/>
      <c r="G144" s="75"/>
    </row>
    <row r="145" spans="1:7" ht="19.5" customHeight="1" thickBot="1">
      <c r="A145" s="73">
        <v>5411</v>
      </c>
      <c r="B145" s="86" t="s">
        <v>683</v>
      </c>
      <c r="C145" s="86"/>
      <c r="D145" s="79">
        <v>300</v>
      </c>
      <c r="E145" s="79">
        <v>0</v>
      </c>
      <c r="F145" s="79">
        <v>300</v>
      </c>
      <c r="G145" s="79">
        <v>0</v>
      </c>
    </row>
    <row r="146" spans="1:7" ht="19.5" customHeight="1" thickBot="1">
      <c r="A146" s="105"/>
      <c r="B146" s="107" t="s">
        <v>684</v>
      </c>
      <c r="C146" s="108"/>
      <c r="D146" s="109">
        <f>SUM(D144:D145)</f>
        <v>300</v>
      </c>
      <c r="E146" s="109">
        <f>SUM(E143:E145)</f>
        <v>0</v>
      </c>
      <c r="F146" s="109">
        <f>SUM(F144:F145)</f>
        <v>300</v>
      </c>
      <c r="G146" s="112">
        <f>SUM(G144:G145)</f>
        <v>0</v>
      </c>
    </row>
    <row r="147" spans="1:7" ht="19.5" customHeight="1">
      <c r="A147" s="73">
        <v>5500</v>
      </c>
      <c r="B147" s="95" t="s">
        <v>685</v>
      </c>
      <c r="C147" s="95"/>
      <c r="D147" s="82"/>
      <c r="E147" s="82"/>
      <c r="F147" s="82"/>
      <c r="G147" s="82"/>
    </row>
    <row r="148" spans="1:7" ht="19.5" customHeight="1">
      <c r="A148" s="73">
        <v>5520</v>
      </c>
      <c r="B148" s="85" t="s">
        <v>686</v>
      </c>
      <c r="C148" s="85"/>
      <c r="D148" s="75"/>
      <c r="E148" s="75"/>
      <c r="F148" s="75"/>
      <c r="G148" s="75"/>
    </row>
    <row r="149" spans="1:7" ht="19.5" customHeight="1">
      <c r="A149" s="73">
        <v>5521</v>
      </c>
      <c r="B149" s="83" t="s">
        <v>687</v>
      </c>
      <c r="C149" s="83"/>
      <c r="D149" s="75">
        <v>20000</v>
      </c>
      <c r="E149" s="75">
        <v>5000</v>
      </c>
      <c r="F149" s="75">
        <v>25000</v>
      </c>
      <c r="G149" s="75">
        <v>13912.11</v>
      </c>
    </row>
    <row r="150" spans="1:7" ht="19.5" customHeight="1">
      <c r="A150" s="73"/>
      <c r="B150" s="83" t="s">
        <v>688</v>
      </c>
      <c r="C150" s="83"/>
      <c r="D150" s="75"/>
      <c r="E150" s="75"/>
      <c r="F150" s="75"/>
      <c r="G150" s="75"/>
    </row>
    <row r="151" spans="1:7" ht="19.5" customHeight="1" thickBot="1">
      <c r="A151" s="84"/>
      <c r="B151" s="86"/>
      <c r="C151" s="86"/>
      <c r="D151" s="79"/>
      <c r="E151" s="79"/>
      <c r="F151" s="79"/>
      <c r="G151" s="79"/>
    </row>
    <row r="152" spans="1:7" ht="19.5" customHeight="1">
      <c r="A152" s="125" t="s">
        <v>18</v>
      </c>
      <c r="B152" s="89" t="s">
        <v>19</v>
      </c>
      <c r="C152" s="89"/>
      <c r="D152" s="126" t="s">
        <v>522</v>
      </c>
      <c r="E152" s="126" t="s">
        <v>523</v>
      </c>
      <c r="F152" s="126" t="s">
        <v>522</v>
      </c>
      <c r="G152" s="127" t="s">
        <v>22</v>
      </c>
    </row>
    <row r="153" spans="1:7" ht="19.5" customHeight="1">
      <c r="A153" s="128"/>
      <c r="B153" s="74"/>
      <c r="C153" s="74"/>
      <c r="D153" s="102" t="s">
        <v>23</v>
      </c>
      <c r="E153" s="102" t="s">
        <v>24</v>
      </c>
      <c r="F153" s="102" t="s">
        <v>23</v>
      </c>
      <c r="G153" s="129" t="s">
        <v>27</v>
      </c>
    </row>
    <row r="154" spans="1:7" ht="19.5" customHeight="1" thickBot="1">
      <c r="A154" s="130"/>
      <c r="B154" s="131"/>
      <c r="C154" s="131"/>
      <c r="D154" s="132" t="s">
        <v>758</v>
      </c>
      <c r="E154" s="132" t="s">
        <v>28</v>
      </c>
      <c r="F154" s="132" t="s">
        <v>28</v>
      </c>
      <c r="G154" s="133" t="s">
        <v>29</v>
      </c>
    </row>
    <row r="155" spans="1:7" ht="19.5" customHeight="1">
      <c r="A155" s="80" t="s">
        <v>689</v>
      </c>
      <c r="B155" s="139" t="s">
        <v>690</v>
      </c>
      <c r="C155" s="139"/>
      <c r="D155" s="82">
        <v>20000</v>
      </c>
      <c r="E155" s="82">
        <v>15000</v>
      </c>
      <c r="F155" s="82">
        <v>20000</v>
      </c>
      <c r="G155" s="82">
        <v>26325.12</v>
      </c>
    </row>
    <row r="156" spans="1:7" ht="19.5" customHeight="1" thickBot="1">
      <c r="A156" s="73" t="s">
        <v>691</v>
      </c>
      <c r="B156" s="86" t="s">
        <v>692</v>
      </c>
      <c r="C156" s="86"/>
      <c r="D156" s="79">
        <v>900</v>
      </c>
      <c r="E156" s="79">
        <v>300</v>
      </c>
      <c r="F156" s="79">
        <v>900</v>
      </c>
      <c r="G156" s="79">
        <v>0</v>
      </c>
    </row>
    <row r="157" spans="1:7" ht="19.5" customHeight="1" thickBot="1">
      <c r="A157" s="105"/>
      <c r="B157" s="107" t="s">
        <v>693</v>
      </c>
      <c r="C157" s="108"/>
      <c r="D157" s="109">
        <f>SUM(D155:D156,D147:D150)</f>
        <v>40900</v>
      </c>
      <c r="E157" s="109">
        <f>SUM(E147:E150,E155:E156)</f>
        <v>20300</v>
      </c>
      <c r="F157" s="109">
        <f>SUM(F155:F156,F147:F150)</f>
        <v>45900</v>
      </c>
      <c r="G157" s="112">
        <f>SUM(G155:G156,G147:G150)</f>
        <v>40237.229999999996</v>
      </c>
    </row>
    <row r="158" spans="1:7" ht="19.5" customHeight="1">
      <c r="A158" s="73">
        <v>5600</v>
      </c>
      <c r="B158" s="95" t="s">
        <v>694</v>
      </c>
      <c r="C158" s="95"/>
      <c r="D158" s="82"/>
      <c r="E158" s="82"/>
      <c r="F158" s="82"/>
      <c r="G158" s="82"/>
    </row>
    <row r="159" spans="1:7" ht="19.5" customHeight="1">
      <c r="A159" s="73">
        <v>5680</v>
      </c>
      <c r="B159" s="85" t="s">
        <v>695</v>
      </c>
      <c r="C159" s="85"/>
      <c r="D159" s="75"/>
      <c r="E159" s="75"/>
      <c r="F159" s="75"/>
      <c r="G159" s="75"/>
    </row>
    <row r="160" spans="1:7" ht="19.5" customHeight="1">
      <c r="A160" s="73" t="s">
        <v>696</v>
      </c>
      <c r="B160" s="76" t="s">
        <v>697</v>
      </c>
      <c r="C160" s="76"/>
      <c r="D160" s="75">
        <v>3190000</v>
      </c>
      <c r="E160" s="75">
        <v>2900000</v>
      </c>
      <c r="F160" s="75">
        <v>3150000</v>
      </c>
      <c r="G160" s="75">
        <v>3134089.88</v>
      </c>
    </row>
    <row r="161" spans="1:7" ht="19.5" customHeight="1">
      <c r="A161" s="73" t="s">
        <v>698</v>
      </c>
      <c r="B161" s="76" t="s">
        <v>699</v>
      </c>
      <c r="C161" s="76"/>
      <c r="D161" s="75">
        <v>300000</v>
      </c>
      <c r="E161" s="75">
        <v>220000</v>
      </c>
      <c r="F161" s="75">
        <v>300000</v>
      </c>
      <c r="G161" s="75">
        <v>202167.08</v>
      </c>
    </row>
    <row r="162" spans="1:7" ht="19.5" customHeight="1">
      <c r="A162" s="73" t="s">
        <v>700</v>
      </c>
      <c r="B162" s="76" t="s">
        <v>701</v>
      </c>
      <c r="C162" s="76"/>
      <c r="D162" s="75">
        <v>700000</v>
      </c>
      <c r="E162" s="75">
        <v>620000</v>
      </c>
      <c r="F162" s="75">
        <v>700000</v>
      </c>
      <c r="G162" s="75">
        <v>665878.83</v>
      </c>
    </row>
    <row r="163" spans="1:7" ht="19.5" customHeight="1">
      <c r="A163" s="73">
        <v>5685</v>
      </c>
      <c r="B163" s="76" t="s">
        <v>702</v>
      </c>
      <c r="C163" s="76"/>
      <c r="D163" s="75">
        <v>60000</v>
      </c>
      <c r="E163" s="75">
        <v>60000</v>
      </c>
      <c r="F163" s="75">
        <v>60000</v>
      </c>
      <c r="G163" s="75">
        <v>61118.27</v>
      </c>
    </row>
    <row r="164" spans="1:7" ht="19.5" customHeight="1">
      <c r="A164" s="73">
        <v>5688</v>
      </c>
      <c r="B164" s="76" t="s">
        <v>703</v>
      </c>
      <c r="C164" s="76"/>
      <c r="D164" s="75">
        <v>500</v>
      </c>
      <c r="E164" s="75">
        <v>0</v>
      </c>
      <c r="F164" s="75">
        <v>500</v>
      </c>
      <c r="G164" s="75">
        <v>0</v>
      </c>
    </row>
    <row r="165" spans="1:7" ht="19.5" customHeight="1">
      <c r="A165" s="73" t="s">
        <v>704</v>
      </c>
      <c r="B165" s="76" t="s">
        <v>705</v>
      </c>
      <c r="C165" s="76"/>
      <c r="D165" s="75">
        <v>11250</v>
      </c>
      <c r="E165" s="75">
        <v>10000</v>
      </c>
      <c r="F165" s="75">
        <v>11250</v>
      </c>
      <c r="G165" s="75">
        <v>54179</v>
      </c>
    </row>
    <row r="166" spans="1:7" ht="19.5" customHeight="1">
      <c r="A166" s="73" t="s">
        <v>706</v>
      </c>
      <c r="B166" s="76" t="s">
        <v>726</v>
      </c>
      <c r="C166" s="76"/>
      <c r="D166" s="97">
        <v>50000</v>
      </c>
      <c r="E166" s="97">
        <v>0</v>
      </c>
      <c r="F166" s="97">
        <v>50000</v>
      </c>
      <c r="G166" s="75">
        <v>0</v>
      </c>
    </row>
    <row r="167" spans="1:7" ht="19.5" customHeight="1">
      <c r="A167" s="73"/>
      <c r="B167" s="76" t="s">
        <v>727</v>
      </c>
      <c r="C167" s="76"/>
      <c r="D167" s="97"/>
      <c r="E167" s="97"/>
      <c r="F167" s="97"/>
      <c r="G167" s="75"/>
    </row>
    <row r="168" spans="1:7" ht="19.5" customHeight="1">
      <c r="A168" s="73"/>
      <c r="B168" s="76" t="s">
        <v>728</v>
      </c>
      <c r="C168" s="76"/>
      <c r="D168" s="97"/>
      <c r="E168" s="97"/>
      <c r="F168" s="97"/>
      <c r="G168" s="75"/>
    </row>
    <row r="169" spans="1:7" ht="19.5" customHeight="1">
      <c r="A169" s="84"/>
      <c r="B169" s="78" t="s">
        <v>729</v>
      </c>
      <c r="C169" s="78"/>
      <c r="D169" s="96"/>
      <c r="E169" s="96"/>
      <c r="F169" s="96"/>
      <c r="G169" s="79"/>
    </row>
    <row r="170" spans="1:7" ht="51.75" customHeight="1">
      <c r="A170" s="73" t="s">
        <v>759</v>
      </c>
      <c r="B170" s="138" t="s">
        <v>760</v>
      </c>
      <c r="C170" s="185"/>
      <c r="D170" s="186">
        <v>5000000</v>
      </c>
      <c r="E170" s="96">
        <v>2500000</v>
      </c>
      <c r="F170" s="96">
        <v>4500000</v>
      </c>
      <c r="G170" s="79">
        <v>0</v>
      </c>
    </row>
    <row r="171" spans="1:7" ht="30">
      <c r="A171" s="73" t="s">
        <v>761</v>
      </c>
      <c r="B171" s="94" t="s">
        <v>762</v>
      </c>
      <c r="C171" s="76"/>
      <c r="D171" s="187">
        <v>620000</v>
      </c>
      <c r="E171" s="97">
        <v>160000</v>
      </c>
      <c r="F171" s="97">
        <v>600000</v>
      </c>
      <c r="G171" s="75">
        <v>0</v>
      </c>
    </row>
    <row r="172" spans="1:7" ht="15">
      <c r="A172" s="73" t="s">
        <v>763</v>
      </c>
      <c r="B172" s="94" t="s">
        <v>764</v>
      </c>
      <c r="C172" s="76"/>
      <c r="D172" s="187">
        <v>450000</v>
      </c>
      <c r="E172" s="97">
        <v>0</v>
      </c>
      <c r="F172" s="97">
        <v>450000</v>
      </c>
      <c r="G172" s="75">
        <v>0</v>
      </c>
    </row>
    <row r="173" spans="1:7" ht="30">
      <c r="A173" s="73" t="s">
        <v>765</v>
      </c>
      <c r="B173" s="94" t="s">
        <v>766</v>
      </c>
      <c r="C173" s="76"/>
      <c r="D173" s="187">
        <v>520000</v>
      </c>
      <c r="E173" s="97">
        <v>0</v>
      </c>
      <c r="F173" s="97">
        <v>500000</v>
      </c>
      <c r="G173" s="75">
        <v>0</v>
      </c>
    </row>
    <row r="174" spans="1:7" ht="30">
      <c r="A174" s="73" t="s">
        <v>767</v>
      </c>
      <c r="B174" s="94" t="s">
        <v>768</v>
      </c>
      <c r="C174" s="76"/>
      <c r="D174" s="187">
        <v>520000</v>
      </c>
      <c r="E174" s="97">
        <v>0</v>
      </c>
      <c r="F174" s="97">
        <v>500000</v>
      </c>
      <c r="G174" s="75">
        <v>0</v>
      </c>
    </row>
    <row r="175" spans="1:7" ht="30.75" thickBot="1">
      <c r="A175" s="73" t="s">
        <v>769</v>
      </c>
      <c r="B175" s="138" t="s">
        <v>770</v>
      </c>
      <c r="C175" s="76"/>
      <c r="D175" s="186">
        <v>572800</v>
      </c>
      <c r="E175" s="97">
        <v>0</v>
      </c>
      <c r="F175" s="97">
        <v>500000</v>
      </c>
      <c r="G175" s="75">
        <v>0</v>
      </c>
    </row>
    <row r="176" spans="1:7" ht="18.75" customHeight="1" thickBot="1">
      <c r="A176" s="183"/>
      <c r="B176" s="107" t="s">
        <v>707</v>
      </c>
      <c r="C176" s="185"/>
      <c r="D176" s="188">
        <f>SUM(D160:D175)</f>
        <v>11994550</v>
      </c>
      <c r="E176" s="110">
        <f>SUM(E160:E175)</f>
        <v>6470000</v>
      </c>
      <c r="F176" s="110">
        <f>SUM(F160:F175)</f>
        <v>11321750</v>
      </c>
      <c r="G176" s="111">
        <f>SUM(G160:G166)</f>
        <v>4117433.06</v>
      </c>
    </row>
    <row r="177" spans="1:7" ht="19.5" customHeight="1" thickBot="1">
      <c r="A177" s="105"/>
      <c r="B177" s="107" t="s">
        <v>708</v>
      </c>
      <c r="C177" s="108"/>
      <c r="D177" s="109">
        <f>D98+D142+D146+D157+D176</f>
        <v>14748650</v>
      </c>
      <c r="E177" s="109">
        <f>SUM(E98+E142+E146+E157+E176)</f>
        <v>8476600</v>
      </c>
      <c r="F177" s="109">
        <f>SUM(F$98+F$142+F$146+F$157+F$176)</f>
        <v>14102350</v>
      </c>
      <c r="G177" s="112">
        <f>SUM(G$98+G$142+G$146+G$157+G$176)</f>
        <v>6313503.92</v>
      </c>
    </row>
    <row r="178" spans="1:7" ht="19.5" customHeight="1">
      <c r="A178" s="125" t="s">
        <v>18</v>
      </c>
      <c r="B178" s="89" t="s">
        <v>19</v>
      </c>
      <c r="C178" s="89"/>
      <c r="D178" s="126" t="s">
        <v>522</v>
      </c>
      <c r="E178" s="126" t="s">
        <v>523</v>
      </c>
      <c r="F178" s="126" t="s">
        <v>522</v>
      </c>
      <c r="G178" s="127" t="s">
        <v>22</v>
      </c>
    </row>
    <row r="179" spans="1:7" ht="19.5" customHeight="1">
      <c r="A179" s="128"/>
      <c r="B179" s="78"/>
      <c r="C179" s="74"/>
      <c r="D179" s="102" t="s">
        <v>23</v>
      </c>
      <c r="E179" s="102" t="s">
        <v>24</v>
      </c>
      <c r="F179" s="102" t="s">
        <v>23</v>
      </c>
      <c r="G179" s="129" t="s">
        <v>27</v>
      </c>
    </row>
    <row r="180" spans="1:7" ht="19.5" customHeight="1" thickBot="1">
      <c r="A180" s="130"/>
      <c r="B180" s="189" t="s">
        <v>709</v>
      </c>
      <c r="C180" s="131"/>
      <c r="D180" s="132" t="s">
        <v>758</v>
      </c>
      <c r="E180" s="132" t="s">
        <v>28</v>
      </c>
      <c r="F180" s="132" t="s">
        <v>28</v>
      </c>
      <c r="G180" s="133" t="s">
        <v>29</v>
      </c>
    </row>
    <row r="181" spans="1:7" ht="19.5" customHeight="1">
      <c r="A181" s="124">
        <v>8000</v>
      </c>
      <c r="B181" s="81" t="s">
        <v>710</v>
      </c>
      <c r="C181" s="81"/>
      <c r="D181" s="82"/>
      <c r="E181" s="82"/>
      <c r="F181" s="82"/>
      <c r="G181" s="82"/>
    </row>
    <row r="182" spans="1:7" ht="19.5" customHeight="1">
      <c r="A182" s="73">
        <v>8600</v>
      </c>
      <c r="B182" s="74" t="s">
        <v>712</v>
      </c>
      <c r="C182" s="74"/>
      <c r="D182" s="75"/>
      <c r="E182" s="75"/>
      <c r="F182" s="75"/>
      <c r="G182" s="75"/>
    </row>
    <row r="183" spans="1:7" ht="19.5" customHeight="1" thickBot="1">
      <c r="A183" s="73" t="s">
        <v>711</v>
      </c>
      <c r="B183" s="78" t="s">
        <v>714</v>
      </c>
      <c r="C183" s="74"/>
      <c r="D183" s="79"/>
      <c r="E183" s="79"/>
      <c r="F183" s="79"/>
      <c r="G183" s="79"/>
    </row>
    <row r="184" spans="1:7" ht="19.5" customHeight="1" thickBot="1">
      <c r="A184" s="73" t="s">
        <v>713</v>
      </c>
      <c r="B184" s="107" t="s">
        <v>715</v>
      </c>
      <c r="C184" s="78"/>
      <c r="D184" s="110">
        <v>1050000</v>
      </c>
      <c r="E184" s="110">
        <v>890000</v>
      </c>
      <c r="F184" s="110">
        <v>1050000</v>
      </c>
      <c r="G184" s="110">
        <v>1210495.3</v>
      </c>
    </row>
    <row r="185" spans="1:7" ht="19.5" customHeight="1" thickBot="1">
      <c r="A185" s="105"/>
      <c r="B185" s="107" t="s">
        <v>717</v>
      </c>
      <c r="C185" s="108"/>
      <c r="D185" s="110">
        <f>SUM(D$181:D$184)</f>
        <v>1050000</v>
      </c>
      <c r="E185" s="110">
        <f>SUM(E181:E184)</f>
        <v>890000</v>
      </c>
      <c r="F185" s="110">
        <f>SUM(F$181:F$184)</f>
        <v>1050000</v>
      </c>
      <c r="G185" s="111">
        <f>SUM(G$181:G$184)</f>
        <v>1210495.3</v>
      </c>
    </row>
    <row r="186" spans="1:7" ht="19.5" customHeight="1" thickBot="1">
      <c r="A186" s="105" t="s">
        <v>716</v>
      </c>
      <c r="B186" s="81"/>
      <c r="C186" s="108"/>
      <c r="D186" s="190">
        <f>SUM(D$184:D$184)</f>
        <v>1050000</v>
      </c>
      <c r="E186" s="190">
        <f>SUM(E181:E184)</f>
        <v>890000</v>
      </c>
      <c r="F186" s="190">
        <f>SUM(F$184:F$184)</f>
        <v>1050000</v>
      </c>
      <c r="G186" s="191">
        <f>SUM(G$184:G$184)</f>
        <v>1210495.3</v>
      </c>
    </row>
    <row r="187" spans="1:7" ht="22.5" customHeight="1">
      <c r="A187" s="77"/>
      <c r="B187" s="76"/>
      <c r="C187" s="74"/>
      <c r="D187" s="102"/>
      <c r="E187" s="102"/>
      <c r="F187" s="102"/>
      <c r="G187" s="102"/>
    </row>
    <row r="188" spans="1:7" ht="22.5" customHeight="1">
      <c r="A188" s="103"/>
      <c r="C188" s="76"/>
      <c r="D188" s="90"/>
      <c r="E188" s="90"/>
      <c r="F188" s="90"/>
      <c r="G188" s="90"/>
    </row>
    <row r="189" spans="1:7" ht="22.5" customHeight="1">
      <c r="A189" s="77">
        <v>9000</v>
      </c>
      <c r="B189" s="74" t="s">
        <v>718</v>
      </c>
      <c r="C189" s="74"/>
      <c r="D189" s="75"/>
      <c r="E189" s="75"/>
      <c r="F189" s="75"/>
      <c r="G189" s="75"/>
    </row>
    <row r="190" spans="1:7" ht="19.5" customHeight="1">
      <c r="A190" s="73" t="s">
        <v>512</v>
      </c>
      <c r="B190" s="74" t="s">
        <v>719</v>
      </c>
      <c r="C190" s="74"/>
      <c r="D190" s="75"/>
      <c r="E190" s="75"/>
      <c r="F190" s="75"/>
      <c r="G190" s="75"/>
    </row>
    <row r="191" spans="1:7" ht="19.5" customHeight="1">
      <c r="A191" s="73" t="s">
        <v>514</v>
      </c>
      <c r="B191" s="76" t="s">
        <v>720</v>
      </c>
      <c r="C191" s="76"/>
      <c r="D191" s="75">
        <v>0</v>
      </c>
      <c r="E191" s="75">
        <v>0</v>
      </c>
      <c r="F191" s="75">
        <v>0</v>
      </c>
      <c r="G191" s="75">
        <v>11894</v>
      </c>
    </row>
    <row r="192" spans="1:7" ht="19.5" customHeight="1">
      <c r="A192" s="73" t="s">
        <v>515</v>
      </c>
      <c r="B192" s="76" t="s">
        <v>516</v>
      </c>
      <c r="C192" s="76"/>
      <c r="D192" s="75">
        <v>550000</v>
      </c>
      <c r="E192" s="75">
        <v>441942</v>
      </c>
      <c r="F192" s="75">
        <v>550000</v>
      </c>
      <c r="G192" s="75">
        <v>441942.3</v>
      </c>
    </row>
    <row r="193" spans="1:7" ht="19.5" customHeight="1">
      <c r="A193" s="84" t="s">
        <v>517</v>
      </c>
      <c r="B193" s="78" t="s">
        <v>743</v>
      </c>
      <c r="C193" s="78"/>
      <c r="D193" s="79"/>
      <c r="E193" s="79">
        <v>0</v>
      </c>
      <c r="F193" s="79">
        <v>0</v>
      </c>
      <c r="G193" s="79">
        <v>0</v>
      </c>
    </row>
    <row r="194" spans="1:7" ht="19.5" customHeight="1" thickBot="1">
      <c r="A194" s="73" t="s">
        <v>744</v>
      </c>
      <c r="B194" s="76" t="s">
        <v>745</v>
      </c>
      <c r="C194" s="76"/>
      <c r="D194" s="79">
        <v>55000000</v>
      </c>
      <c r="E194" s="79"/>
      <c r="F194" s="79">
        <v>52000000</v>
      </c>
      <c r="G194" s="79"/>
    </row>
    <row r="195" spans="1:7" ht="19.5" customHeight="1" thickBot="1">
      <c r="A195" s="73" t="s">
        <v>746</v>
      </c>
      <c r="B195" s="78" t="s">
        <v>747</v>
      </c>
      <c r="C195" s="78"/>
      <c r="D195" s="110">
        <v>10000</v>
      </c>
      <c r="E195" s="110"/>
      <c r="F195" s="110">
        <v>10000</v>
      </c>
      <c r="G195" s="110"/>
    </row>
    <row r="196" spans="1:7" ht="19.5" customHeight="1" thickBot="1">
      <c r="A196" s="183" t="s">
        <v>716</v>
      </c>
      <c r="B196" s="107" t="s">
        <v>721</v>
      </c>
      <c r="C196" s="108"/>
      <c r="D196" s="114">
        <f>SUM(D192:D195)</f>
        <v>55560000</v>
      </c>
      <c r="E196" s="114">
        <f>SUM(E192:E195)</f>
        <v>441942</v>
      </c>
      <c r="F196" s="114">
        <f>SUM(F192:F195)</f>
        <v>52560000</v>
      </c>
      <c r="G196" s="115">
        <f>SUM(G191:G193)</f>
        <v>453836.3</v>
      </c>
    </row>
    <row r="197" spans="1:7" ht="20.25" customHeight="1" thickBot="1">
      <c r="A197" s="116"/>
      <c r="B197" s="107" t="s">
        <v>722</v>
      </c>
      <c r="C197" s="108"/>
      <c r="D197" s="114">
        <f>SUM(D191:D195)</f>
        <v>55560000</v>
      </c>
      <c r="E197" s="114">
        <f>SUM(E191:E195)</f>
        <v>441942</v>
      </c>
      <c r="F197" s="114">
        <f>SUM(F191:F195)</f>
        <v>52560000</v>
      </c>
      <c r="G197" s="115">
        <f>SUM(G196:G196)</f>
        <v>453836.3</v>
      </c>
    </row>
    <row r="198" spans="1:7" ht="21" customHeight="1" thickBot="1">
      <c r="A198" s="104"/>
      <c r="C198" s="98"/>
      <c r="D198" s="99"/>
      <c r="E198" s="99"/>
      <c r="F198" s="99"/>
      <c r="G198" s="99"/>
    </row>
    <row r="199" spans="1:7" s="100" customFormat="1" ht="33" customHeight="1" thickBot="1">
      <c r="A199" s="117"/>
      <c r="B199" s="192" t="s">
        <v>723</v>
      </c>
      <c r="C199" s="118"/>
      <c r="D199" s="119">
        <f>D197+D186+D177+D90+D76+D28+D13</f>
        <v>75556300</v>
      </c>
      <c r="E199" s="119">
        <f>SUM(E13+E28+E76+E90+E177+E186+E197)</f>
        <v>13619042</v>
      </c>
      <c r="F199" s="119">
        <f>SUM(F$13+F$28+F$76+F$90+F$177+F$186+F$197)</f>
        <v>72060000</v>
      </c>
      <c r="G199" s="120">
        <f>SUM(G$13+G$28+G$76+G$90+G$177+G$186+G$197)</f>
        <v>19560984.050000004</v>
      </c>
    </row>
    <row r="200" spans="1:7" ht="15">
      <c r="A200" s="71"/>
      <c r="D200" s="71"/>
      <c r="E200" s="71"/>
      <c r="F200" s="71"/>
      <c r="G200" s="71"/>
    </row>
    <row r="201" spans="1:7" ht="15">
      <c r="A201" s="71"/>
      <c r="D201" s="71"/>
      <c r="E201" s="71"/>
      <c r="F201" s="71"/>
      <c r="G201" s="71"/>
    </row>
    <row r="202" spans="4:7" ht="15">
      <c r="D202" s="71"/>
      <c r="E202" s="71"/>
      <c r="F202" s="71"/>
      <c r="G202" s="71"/>
    </row>
  </sheetData>
  <sheetProtection/>
  <printOptions/>
  <pageMargins left="0.75" right="0.75" top="1" bottom="1" header="0.5" footer="0.5"/>
  <pageSetup horizontalDpi="600" verticalDpi="600" orientation="landscape" paperSize="9" scale="76" r:id="rId1"/>
  <headerFooter alignWithMargins="0">
    <oddFooter>&amp;CΣελίδα &amp;P από &amp;N</oddFooter>
  </headerFooter>
  <rowBreaks count="7" manualBreakCount="7">
    <brk id="29" max="255" man="1"/>
    <brk id="52" max="255" man="1"/>
    <brk id="77" max="255" man="1"/>
    <brk id="105" max="255" man="1"/>
    <brk id="128" max="255" man="1"/>
    <brk id="151" max="255" man="1"/>
    <brk id="17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3"/>
  <sheetViews>
    <sheetView zoomScale="50" zoomScaleNormal="50" zoomScalePageLayoutView="0" workbookViewId="0" topLeftCell="A331">
      <selection activeCell="C76" sqref="C76"/>
    </sheetView>
  </sheetViews>
  <sheetFormatPr defaultColWidth="9.140625" defaultRowHeight="12.75"/>
  <cols>
    <col min="1" max="1" width="11.57421875" style="63" customWidth="1"/>
    <col min="2" max="2" width="100.8515625" style="4" customWidth="1"/>
    <col min="3" max="3" width="24.28125" style="4" customWidth="1"/>
    <col min="4" max="4" width="24.28125" style="64" customWidth="1"/>
    <col min="5" max="5" width="24.28125" style="4" customWidth="1"/>
    <col min="6" max="6" width="20.7109375" style="65" hidden="1" customWidth="1"/>
    <col min="7" max="7" width="0.13671875" style="66" hidden="1" customWidth="1"/>
    <col min="8" max="8" width="2.140625" style="66" hidden="1" customWidth="1"/>
    <col min="9" max="9" width="24.00390625" style="65" customWidth="1"/>
    <col min="10" max="10" width="2.140625" style="67" hidden="1" customWidth="1"/>
    <col min="11" max="11" width="9.140625" style="4" hidden="1" customWidth="1"/>
    <col min="12" max="12" width="0.13671875" style="4" hidden="1" customWidth="1"/>
    <col min="13" max="16384" width="9.140625" style="4" customWidth="1"/>
  </cols>
  <sheetData>
    <row r="1" spans="1:10" ht="24.75" customHeight="1" thickBot="1">
      <c r="A1" s="24" t="s">
        <v>3</v>
      </c>
      <c r="B1" s="143" t="s">
        <v>17</v>
      </c>
      <c r="C1" s="143"/>
      <c r="D1" s="143"/>
      <c r="E1" s="143"/>
      <c r="F1" s="26"/>
      <c r="G1" s="27"/>
      <c r="H1" s="27"/>
      <c r="I1" s="26"/>
      <c r="J1" s="3"/>
    </row>
    <row r="2" spans="1:10" ht="24.75" customHeight="1">
      <c r="A2" s="144" t="s">
        <v>18</v>
      </c>
      <c r="B2" s="145" t="s">
        <v>19</v>
      </c>
      <c r="C2" s="146" t="s">
        <v>20</v>
      </c>
      <c r="D2" s="146" t="s">
        <v>21</v>
      </c>
      <c r="E2" s="146" t="s">
        <v>20</v>
      </c>
      <c r="F2" s="146" t="s">
        <v>20</v>
      </c>
      <c r="G2" s="33" t="s">
        <v>20</v>
      </c>
      <c r="H2" s="33" t="s">
        <v>20</v>
      </c>
      <c r="I2" s="147" t="s">
        <v>22</v>
      </c>
      <c r="J2" s="5"/>
    </row>
    <row r="3" spans="1:10" ht="24.75" customHeight="1" thickBot="1">
      <c r="A3" s="148"/>
      <c r="B3" s="142"/>
      <c r="C3" s="140" t="s">
        <v>23</v>
      </c>
      <c r="D3" s="140" t="s">
        <v>24</v>
      </c>
      <c r="E3" s="140" t="s">
        <v>23</v>
      </c>
      <c r="F3" s="140" t="s">
        <v>25</v>
      </c>
      <c r="G3" s="141" t="s">
        <v>26</v>
      </c>
      <c r="H3" s="141" t="s">
        <v>26</v>
      </c>
      <c r="I3" s="149" t="s">
        <v>27</v>
      </c>
      <c r="J3" s="6"/>
    </row>
    <row r="4" spans="1:10" ht="24.75" customHeight="1" thickBot="1">
      <c r="A4" s="150"/>
      <c r="B4" s="151"/>
      <c r="C4" s="152" t="s">
        <v>758</v>
      </c>
      <c r="D4" s="152" t="s">
        <v>28</v>
      </c>
      <c r="E4" s="152" t="s">
        <v>28</v>
      </c>
      <c r="F4" s="152" t="s">
        <v>30</v>
      </c>
      <c r="G4" s="153" t="s">
        <v>31</v>
      </c>
      <c r="H4" s="153" t="s">
        <v>32</v>
      </c>
      <c r="I4" s="154" t="s">
        <v>29</v>
      </c>
      <c r="J4" s="7"/>
    </row>
    <row r="5" spans="1:10" ht="24.75" customHeight="1">
      <c r="A5" s="8" t="s">
        <v>33</v>
      </c>
      <c r="B5" s="9" t="s">
        <v>34</v>
      </c>
      <c r="C5" s="9"/>
      <c r="D5" s="9"/>
      <c r="E5" s="9"/>
      <c r="F5" s="10"/>
      <c r="G5" s="11"/>
      <c r="H5" s="11"/>
      <c r="I5" s="10"/>
      <c r="J5" s="12"/>
    </row>
    <row r="6" spans="1:10" ht="24.75" customHeight="1">
      <c r="A6" s="13"/>
      <c r="B6" s="14"/>
      <c r="C6" s="14"/>
      <c r="D6" s="14"/>
      <c r="E6" s="14"/>
      <c r="F6" s="15"/>
      <c r="G6" s="16"/>
      <c r="H6" s="16"/>
      <c r="I6" s="15"/>
      <c r="J6" s="12"/>
    </row>
    <row r="7" spans="1:10" ht="24.75" customHeight="1">
      <c r="A7" s="17" t="s">
        <v>35</v>
      </c>
      <c r="B7" s="14" t="s">
        <v>36</v>
      </c>
      <c r="C7" s="14"/>
      <c r="D7" s="14"/>
      <c r="E7" s="14"/>
      <c r="F7" s="15"/>
      <c r="G7" s="16"/>
      <c r="H7" s="16"/>
      <c r="I7" s="15"/>
      <c r="J7" s="12"/>
    </row>
    <row r="8" spans="1:10" ht="24.75" customHeight="1">
      <c r="A8" s="17" t="s">
        <v>37</v>
      </c>
      <c r="B8" s="14" t="s">
        <v>38</v>
      </c>
      <c r="C8" s="14"/>
      <c r="D8" s="14"/>
      <c r="E8" s="14"/>
      <c r="F8" s="15"/>
      <c r="G8" s="16"/>
      <c r="H8" s="16"/>
      <c r="I8" s="15"/>
      <c r="J8" s="12"/>
    </row>
    <row r="9" spans="1:10" ht="24.75" customHeight="1">
      <c r="A9" s="17" t="s">
        <v>39</v>
      </c>
      <c r="B9" s="18" t="s">
        <v>40</v>
      </c>
      <c r="C9" s="15">
        <v>1220000</v>
      </c>
      <c r="D9" s="15">
        <v>1200000</v>
      </c>
      <c r="E9" s="15">
        <v>1220000</v>
      </c>
      <c r="F9" s="15">
        <v>1400000</v>
      </c>
      <c r="G9" s="16">
        <f>ROUND(F9*340.75,2)</f>
        <v>477050000</v>
      </c>
      <c r="H9" s="16">
        <v>271000000</v>
      </c>
      <c r="I9" s="15">
        <v>1215593.59</v>
      </c>
      <c r="J9" s="12">
        <f>ROUND(I9*340.75,2)</f>
        <v>414213515.79</v>
      </c>
    </row>
    <row r="10" spans="1:10" ht="24.75" customHeight="1">
      <c r="A10" s="17" t="s">
        <v>41</v>
      </c>
      <c r="B10" s="18" t="s">
        <v>42</v>
      </c>
      <c r="C10" s="15">
        <v>2100000</v>
      </c>
      <c r="D10" s="15">
        <v>1850000</v>
      </c>
      <c r="E10" s="15">
        <v>2150000</v>
      </c>
      <c r="F10" s="15">
        <v>900000</v>
      </c>
      <c r="G10" s="16">
        <f>ROUND(F10*340.75,2)</f>
        <v>306675000</v>
      </c>
      <c r="H10" s="16">
        <v>182000000</v>
      </c>
      <c r="I10" s="15">
        <v>2079261.45</v>
      </c>
      <c r="J10" s="12">
        <f aca="true" t="shared" si="0" ref="J10:J18">ROUND(I10*340.75,2)</f>
        <v>708508339.09</v>
      </c>
    </row>
    <row r="11" spans="1:10" ht="24.75" customHeight="1">
      <c r="A11" s="17"/>
      <c r="B11" s="18"/>
      <c r="C11" s="18"/>
      <c r="D11" s="18"/>
      <c r="E11" s="18"/>
      <c r="F11" s="15"/>
      <c r="G11" s="16"/>
      <c r="H11" s="16"/>
      <c r="I11" s="15"/>
      <c r="J11" s="12"/>
    </row>
    <row r="12" spans="1:10" ht="24.75" customHeight="1">
      <c r="A12" s="17" t="s">
        <v>43</v>
      </c>
      <c r="B12" s="13" t="s">
        <v>44</v>
      </c>
      <c r="C12" s="13"/>
      <c r="D12" s="13"/>
      <c r="E12" s="13"/>
      <c r="F12" s="15"/>
      <c r="G12" s="16"/>
      <c r="H12" s="16"/>
      <c r="I12" s="15"/>
      <c r="J12" s="12"/>
    </row>
    <row r="13" spans="1:10" ht="24.75" customHeight="1">
      <c r="A13" s="17"/>
      <c r="B13" s="13"/>
      <c r="C13" s="13"/>
      <c r="D13" s="13"/>
      <c r="E13" s="13"/>
      <c r="F13" s="15"/>
      <c r="G13" s="16"/>
      <c r="H13" s="16"/>
      <c r="I13" s="15"/>
      <c r="J13" s="12"/>
    </row>
    <row r="14" spans="1:10" ht="24.75" customHeight="1">
      <c r="A14" s="17" t="s">
        <v>45</v>
      </c>
      <c r="B14" s="18" t="s">
        <v>46</v>
      </c>
      <c r="C14" s="15">
        <v>0</v>
      </c>
      <c r="D14" s="15">
        <v>0</v>
      </c>
      <c r="E14" s="15">
        <v>0</v>
      </c>
      <c r="F14" s="15">
        <v>3500</v>
      </c>
      <c r="G14" s="16">
        <f>ROUND(F14*340.75,2)</f>
        <v>1192625</v>
      </c>
      <c r="H14" s="16">
        <v>1500000</v>
      </c>
      <c r="I14" s="15">
        <v>0</v>
      </c>
      <c r="J14" s="12">
        <f t="shared" si="0"/>
        <v>0</v>
      </c>
    </row>
    <row r="15" spans="1:10" ht="24.75" customHeight="1">
      <c r="A15" s="17" t="s">
        <v>47</v>
      </c>
      <c r="B15" s="18" t="s">
        <v>48</v>
      </c>
      <c r="C15" s="15">
        <v>30000</v>
      </c>
      <c r="D15" s="15">
        <v>30000</v>
      </c>
      <c r="E15" s="15">
        <v>25000</v>
      </c>
      <c r="F15" s="15">
        <v>58000</v>
      </c>
      <c r="G15" s="16">
        <f>ROUND(F15*340.75,2)</f>
        <v>19763500</v>
      </c>
      <c r="H15" s="16">
        <v>24500000</v>
      </c>
      <c r="I15" s="15">
        <v>26560</v>
      </c>
      <c r="J15" s="12">
        <f t="shared" si="0"/>
        <v>9050320</v>
      </c>
    </row>
    <row r="16" spans="1:10" ht="24.75" customHeight="1">
      <c r="A16" s="17" t="s">
        <v>49</v>
      </c>
      <c r="B16" s="18" t="s">
        <v>50</v>
      </c>
      <c r="C16" s="15">
        <v>60000</v>
      </c>
      <c r="D16" s="15">
        <v>40000</v>
      </c>
      <c r="E16" s="15">
        <v>60000</v>
      </c>
      <c r="F16" s="15">
        <v>25000</v>
      </c>
      <c r="G16" s="16">
        <f>ROUND(F16*340.75,2)</f>
        <v>8518750</v>
      </c>
      <c r="H16" s="16">
        <v>8800000</v>
      </c>
      <c r="I16" s="15">
        <v>39827.66</v>
      </c>
      <c r="J16" s="12">
        <f t="shared" si="0"/>
        <v>13571275.15</v>
      </c>
    </row>
    <row r="17" spans="1:10" ht="24.75" customHeight="1">
      <c r="A17" s="17" t="s">
        <v>51</v>
      </c>
      <c r="B17" s="18" t="s">
        <v>52</v>
      </c>
      <c r="C17" s="15">
        <v>0</v>
      </c>
      <c r="D17" s="15">
        <v>0</v>
      </c>
      <c r="E17" s="15">
        <v>0</v>
      </c>
      <c r="F17" s="15">
        <v>5000</v>
      </c>
      <c r="G17" s="16">
        <f>ROUND(F17*340.75,2)</f>
        <v>1703750</v>
      </c>
      <c r="H17" s="16">
        <v>100000</v>
      </c>
      <c r="I17" s="15">
        <v>0</v>
      </c>
      <c r="J17" s="12">
        <f t="shared" si="0"/>
        <v>0</v>
      </c>
    </row>
    <row r="18" spans="1:10" ht="24.75" customHeight="1">
      <c r="A18" s="17" t="s">
        <v>53</v>
      </c>
      <c r="B18" s="18" t="s">
        <v>54</v>
      </c>
      <c r="C18" s="15">
        <v>75000</v>
      </c>
      <c r="D18" s="15">
        <v>75000</v>
      </c>
      <c r="E18" s="15">
        <v>80000</v>
      </c>
      <c r="F18" s="15">
        <v>25000</v>
      </c>
      <c r="G18" s="16">
        <f>ROUND(F18*340.75,2)</f>
        <v>8518750</v>
      </c>
      <c r="H18" s="16">
        <v>480000</v>
      </c>
      <c r="I18" s="15">
        <v>79823.4</v>
      </c>
      <c r="J18" s="12">
        <f t="shared" si="0"/>
        <v>27199823.55</v>
      </c>
    </row>
    <row r="19" spans="1:10" ht="24.75" customHeight="1" thickBot="1">
      <c r="A19" s="24"/>
      <c r="B19" s="25"/>
      <c r="C19" s="25"/>
      <c r="D19" s="25"/>
      <c r="E19" s="25"/>
      <c r="F19" s="26"/>
      <c r="G19" s="27"/>
      <c r="H19" s="27"/>
      <c r="I19" s="26"/>
      <c r="J19" s="12"/>
    </row>
    <row r="20" spans="1:10" ht="24.75" customHeight="1">
      <c r="A20" s="144" t="s">
        <v>18</v>
      </c>
      <c r="B20" s="145" t="s">
        <v>19</v>
      </c>
      <c r="C20" s="146" t="s">
        <v>20</v>
      </c>
      <c r="D20" s="146" t="s">
        <v>21</v>
      </c>
      <c r="E20" s="146" t="s">
        <v>20</v>
      </c>
      <c r="F20" s="146" t="s">
        <v>20</v>
      </c>
      <c r="G20" s="33" t="s">
        <v>20</v>
      </c>
      <c r="H20" s="33" t="s">
        <v>20</v>
      </c>
      <c r="I20" s="147" t="s">
        <v>22</v>
      </c>
      <c r="J20" s="5"/>
    </row>
    <row r="21" spans="1:10" ht="24.75" customHeight="1" thickBot="1">
      <c r="A21" s="148"/>
      <c r="B21" s="142"/>
      <c r="C21" s="140" t="s">
        <v>23</v>
      </c>
      <c r="D21" s="140" t="s">
        <v>24</v>
      </c>
      <c r="E21" s="140" t="s">
        <v>23</v>
      </c>
      <c r="F21" s="140" t="s">
        <v>25</v>
      </c>
      <c r="G21" s="141" t="s">
        <v>26</v>
      </c>
      <c r="H21" s="141" t="s">
        <v>26</v>
      </c>
      <c r="I21" s="149" t="s">
        <v>27</v>
      </c>
      <c r="J21" s="6"/>
    </row>
    <row r="22" spans="1:10" ht="24.75" customHeight="1" thickBot="1">
      <c r="A22" s="150"/>
      <c r="B22" s="151"/>
      <c r="C22" s="152" t="s">
        <v>758</v>
      </c>
      <c r="D22" s="152" t="s">
        <v>28</v>
      </c>
      <c r="E22" s="152" t="s">
        <v>28</v>
      </c>
      <c r="F22" s="152" t="s">
        <v>30</v>
      </c>
      <c r="G22" s="153" t="s">
        <v>31</v>
      </c>
      <c r="H22" s="153" t="s">
        <v>32</v>
      </c>
      <c r="I22" s="154" t="s">
        <v>29</v>
      </c>
      <c r="J22" s="7"/>
    </row>
    <row r="23" spans="1:10" ht="24.75" customHeight="1">
      <c r="A23" s="21" t="s">
        <v>55</v>
      </c>
      <c r="B23" s="9" t="s">
        <v>56</v>
      </c>
      <c r="C23" s="9"/>
      <c r="D23" s="9"/>
      <c r="E23" s="9"/>
      <c r="F23" s="10"/>
      <c r="G23" s="11"/>
      <c r="H23" s="11"/>
      <c r="I23" s="10"/>
      <c r="J23" s="12"/>
    </row>
    <row r="24" spans="1:10" ht="24.75" customHeight="1">
      <c r="A24" s="17" t="s">
        <v>57</v>
      </c>
      <c r="B24" s="18" t="s">
        <v>730</v>
      </c>
      <c r="C24" s="15">
        <v>47650</v>
      </c>
      <c r="D24" s="15">
        <v>40000</v>
      </c>
      <c r="E24" s="15">
        <v>47650</v>
      </c>
      <c r="F24" s="15">
        <v>46200</v>
      </c>
      <c r="G24" s="16">
        <f aca="true" t="shared" si="1" ref="G24:G30">ROUND(F24*340.75,2)</f>
        <v>15742650</v>
      </c>
      <c r="H24" s="16">
        <v>14400000</v>
      </c>
      <c r="I24" s="15">
        <v>47630.88</v>
      </c>
      <c r="J24" s="12">
        <f aca="true" t="shared" si="2" ref="J24:J38">ROUND(I24*340.75,2)</f>
        <v>16230222.36</v>
      </c>
    </row>
    <row r="25" spans="1:10" ht="24.75" customHeight="1">
      <c r="A25" s="17" t="s">
        <v>58</v>
      </c>
      <c r="B25" s="18" t="s">
        <v>59</v>
      </c>
      <c r="C25" s="15">
        <v>23850</v>
      </c>
      <c r="D25" s="15">
        <v>20000</v>
      </c>
      <c r="E25" s="15">
        <v>23850</v>
      </c>
      <c r="F25" s="15">
        <v>23100</v>
      </c>
      <c r="G25" s="16">
        <f t="shared" si="1"/>
        <v>7871325</v>
      </c>
      <c r="H25" s="16">
        <v>7200000</v>
      </c>
      <c r="I25" s="15">
        <v>23815.44</v>
      </c>
      <c r="J25" s="12">
        <f t="shared" si="2"/>
        <v>8115111.18</v>
      </c>
    </row>
    <row r="26" spans="1:10" ht="24.75" customHeight="1">
      <c r="A26" s="17" t="s">
        <v>60</v>
      </c>
      <c r="B26" s="18" t="s">
        <v>61</v>
      </c>
      <c r="C26" s="15">
        <v>23850</v>
      </c>
      <c r="D26" s="15">
        <v>20000</v>
      </c>
      <c r="E26" s="15">
        <v>23850</v>
      </c>
      <c r="F26" s="15">
        <v>23100</v>
      </c>
      <c r="G26" s="16">
        <f t="shared" si="1"/>
        <v>7871325</v>
      </c>
      <c r="H26" s="16">
        <v>7200000</v>
      </c>
      <c r="I26" s="15">
        <v>23815.44</v>
      </c>
      <c r="J26" s="12">
        <f t="shared" si="2"/>
        <v>8115111.18</v>
      </c>
    </row>
    <row r="27" spans="1:10" ht="24.75" customHeight="1">
      <c r="A27" s="17" t="s">
        <v>62</v>
      </c>
      <c r="B27" s="18" t="s">
        <v>63</v>
      </c>
      <c r="C27" s="15">
        <v>0</v>
      </c>
      <c r="D27" s="15">
        <v>0</v>
      </c>
      <c r="E27" s="15">
        <v>0</v>
      </c>
      <c r="F27" s="15">
        <v>1200</v>
      </c>
      <c r="G27" s="16">
        <f t="shared" si="1"/>
        <v>408900</v>
      </c>
      <c r="H27" s="16">
        <v>400000</v>
      </c>
      <c r="I27" s="15">
        <v>0</v>
      </c>
      <c r="J27" s="12">
        <f t="shared" si="2"/>
        <v>0</v>
      </c>
    </row>
    <row r="28" spans="1:10" ht="24.75" customHeight="1">
      <c r="A28" s="17" t="s">
        <v>6</v>
      </c>
      <c r="B28" s="17" t="s">
        <v>6</v>
      </c>
      <c r="C28" s="15"/>
      <c r="D28" s="15"/>
      <c r="E28" s="15"/>
      <c r="F28" s="15">
        <v>17000</v>
      </c>
      <c r="G28" s="16">
        <f t="shared" si="1"/>
        <v>5792750</v>
      </c>
      <c r="H28" s="16">
        <v>50000</v>
      </c>
      <c r="I28" s="15" t="s">
        <v>6</v>
      </c>
      <c r="J28" s="12" t="e">
        <f t="shared" si="2"/>
        <v>#VALUE!</v>
      </c>
    </row>
    <row r="29" spans="1:10" ht="24.75" customHeight="1">
      <c r="A29" s="17" t="s">
        <v>64</v>
      </c>
      <c r="B29" s="17" t="s">
        <v>65</v>
      </c>
      <c r="C29" s="15">
        <v>0</v>
      </c>
      <c r="D29" s="15">
        <v>0</v>
      </c>
      <c r="E29" s="15">
        <v>0</v>
      </c>
      <c r="F29" s="15">
        <v>3150</v>
      </c>
      <c r="G29" s="16">
        <f t="shared" si="1"/>
        <v>1073362.5</v>
      </c>
      <c r="H29" s="16">
        <v>500000</v>
      </c>
      <c r="I29" s="15">
        <v>0</v>
      </c>
      <c r="J29" s="12">
        <f t="shared" si="2"/>
        <v>0</v>
      </c>
    </row>
    <row r="30" spans="1:10" ht="24.75" customHeight="1">
      <c r="A30" s="17" t="s">
        <v>66</v>
      </c>
      <c r="B30" s="18" t="s">
        <v>67</v>
      </c>
      <c r="C30" s="15">
        <v>0</v>
      </c>
      <c r="D30" s="15">
        <v>0</v>
      </c>
      <c r="E30" s="15">
        <v>0</v>
      </c>
      <c r="F30" s="15">
        <v>280000</v>
      </c>
      <c r="G30" s="16">
        <f t="shared" si="1"/>
        <v>95410000</v>
      </c>
      <c r="H30" s="16">
        <v>118000000</v>
      </c>
      <c r="I30" s="15">
        <v>0</v>
      </c>
      <c r="J30" s="12">
        <v>70205996</v>
      </c>
    </row>
    <row r="31" spans="1:10" ht="24.75" customHeight="1">
      <c r="A31" s="17" t="s">
        <v>68</v>
      </c>
      <c r="B31" s="14" t="s">
        <v>69</v>
      </c>
      <c r="C31" s="22"/>
      <c r="D31" s="22"/>
      <c r="E31" s="22"/>
      <c r="F31" s="15"/>
      <c r="G31" s="16"/>
      <c r="H31" s="16"/>
      <c r="I31" s="15"/>
      <c r="J31" s="12"/>
    </row>
    <row r="32" spans="1:10" ht="24.75" customHeight="1">
      <c r="A32" s="17" t="s">
        <v>70</v>
      </c>
      <c r="B32" s="18" t="s">
        <v>71</v>
      </c>
      <c r="C32" s="15">
        <v>100000</v>
      </c>
      <c r="D32" s="15">
        <v>0</v>
      </c>
      <c r="E32" s="15">
        <v>80000</v>
      </c>
      <c r="F32" s="15">
        <v>31000</v>
      </c>
      <c r="G32" s="16">
        <f>ROUND(F32*340.75,2)</f>
        <v>10563250</v>
      </c>
      <c r="H32" s="16">
        <v>2000000</v>
      </c>
      <c r="I32" s="15">
        <v>114547.82</v>
      </c>
      <c r="J32" s="12">
        <f t="shared" si="2"/>
        <v>39032169.67</v>
      </c>
    </row>
    <row r="33" spans="1:10" ht="24.75" customHeight="1">
      <c r="A33" s="17" t="s">
        <v>72</v>
      </c>
      <c r="B33" s="18" t="s">
        <v>73</v>
      </c>
      <c r="C33" s="15">
        <v>0</v>
      </c>
      <c r="D33" s="15">
        <v>0</v>
      </c>
      <c r="E33" s="15">
        <v>0</v>
      </c>
      <c r="F33" s="15">
        <v>1200</v>
      </c>
      <c r="G33" s="16">
        <f>ROUND(F33*340.75,2)</f>
        <v>408900</v>
      </c>
      <c r="H33" s="16">
        <v>400000</v>
      </c>
      <c r="I33" s="15">
        <v>0</v>
      </c>
      <c r="J33" s="12">
        <f t="shared" si="2"/>
        <v>0</v>
      </c>
    </row>
    <row r="34" spans="1:10" ht="24.75" customHeight="1">
      <c r="A34" s="17" t="s">
        <v>74</v>
      </c>
      <c r="B34" s="18" t="s">
        <v>75</v>
      </c>
      <c r="C34" s="15">
        <v>25000</v>
      </c>
      <c r="D34" s="15">
        <v>8000</v>
      </c>
      <c r="E34" s="15">
        <v>25000</v>
      </c>
      <c r="F34" s="15">
        <v>25000</v>
      </c>
      <c r="G34" s="16">
        <f>ROUND(F34*340.75,2)</f>
        <v>8518750</v>
      </c>
      <c r="H34" s="16">
        <v>10000000</v>
      </c>
      <c r="I34" s="15">
        <v>24884.2</v>
      </c>
      <c r="J34" s="12">
        <f t="shared" si="2"/>
        <v>8479291.15</v>
      </c>
    </row>
    <row r="35" spans="1:10" ht="24.75" customHeight="1">
      <c r="A35" s="17" t="s">
        <v>76</v>
      </c>
      <c r="B35" s="23" t="s">
        <v>77</v>
      </c>
      <c r="C35" s="15">
        <v>35000</v>
      </c>
      <c r="D35" s="15">
        <v>12000</v>
      </c>
      <c r="E35" s="15">
        <v>32000</v>
      </c>
      <c r="F35" s="15">
        <v>40000</v>
      </c>
      <c r="G35" s="16">
        <f>ROUND(F35*340.75,2)</f>
        <v>13630000</v>
      </c>
      <c r="H35" s="16">
        <v>14000000</v>
      </c>
      <c r="I35" s="15">
        <v>35395.8</v>
      </c>
      <c r="J35" s="12">
        <f t="shared" si="2"/>
        <v>12061118.85</v>
      </c>
    </row>
    <row r="36" spans="1:10" ht="24.75" customHeight="1">
      <c r="A36" s="17" t="s">
        <v>78</v>
      </c>
      <c r="B36" s="14" t="s">
        <v>79</v>
      </c>
      <c r="C36" s="14"/>
      <c r="D36" s="14"/>
      <c r="E36" s="14"/>
      <c r="F36" s="15"/>
      <c r="G36" s="16"/>
      <c r="H36" s="16"/>
      <c r="I36" s="15"/>
      <c r="J36" s="12"/>
    </row>
    <row r="37" spans="1:10" ht="24.75" customHeight="1">
      <c r="A37" s="17" t="s">
        <v>81</v>
      </c>
      <c r="B37" s="18" t="s">
        <v>82</v>
      </c>
      <c r="C37" s="15"/>
      <c r="D37" s="15"/>
      <c r="E37" s="15"/>
      <c r="F37" s="15"/>
      <c r="G37" s="16"/>
      <c r="H37" s="16"/>
      <c r="I37" s="15">
        <v>0</v>
      </c>
      <c r="J37" s="12"/>
    </row>
    <row r="38" spans="1:10" ht="24.75" customHeight="1">
      <c r="A38" s="17" t="s">
        <v>80</v>
      </c>
      <c r="B38" s="18" t="s">
        <v>731</v>
      </c>
      <c r="C38" s="15">
        <v>400000</v>
      </c>
      <c r="D38" s="15">
        <v>200000</v>
      </c>
      <c r="E38" s="15">
        <v>400000</v>
      </c>
      <c r="F38" s="15">
        <v>300</v>
      </c>
      <c r="G38" s="16">
        <f>ROUND(F38*340.75,2)</f>
        <v>102225</v>
      </c>
      <c r="H38" s="16">
        <v>100000</v>
      </c>
      <c r="I38" s="15">
        <v>0</v>
      </c>
      <c r="J38" s="12">
        <f t="shared" si="2"/>
        <v>0</v>
      </c>
    </row>
    <row r="39" spans="1:10" ht="24.75" customHeight="1">
      <c r="A39" s="17"/>
      <c r="B39" s="14" t="s">
        <v>83</v>
      </c>
      <c r="C39" s="28">
        <f>SUM(C8:C38)</f>
        <v>4140350</v>
      </c>
      <c r="D39" s="28">
        <f>SUM(D7:D18,D23:D38)</f>
        <v>3495000</v>
      </c>
      <c r="E39" s="28">
        <f aca="true" t="shared" si="3" ref="E39:J39">SUM(E8:E38)</f>
        <v>4167350</v>
      </c>
      <c r="F39" s="15">
        <f t="shared" si="3"/>
        <v>2907750</v>
      </c>
      <c r="G39" s="16">
        <f t="shared" si="3"/>
        <v>990815812.5</v>
      </c>
      <c r="H39" s="16">
        <f t="shared" si="3"/>
        <v>662630000</v>
      </c>
      <c r="I39" s="15">
        <f t="shared" si="3"/>
        <v>3711155.6799999997</v>
      </c>
      <c r="J39" s="3" t="e">
        <f t="shared" si="3"/>
        <v>#VALUE!</v>
      </c>
    </row>
    <row r="40" spans="1:10" ht="24.75" customHeight="1" thickBot="1">
      <c r="A40" s="24"/>
      <c r="B40" s="30"/>
      <c r="C40" s="155"/>
      <c r="D40" s="155"/>
      <c r="E40" s="155"/>
      <c r="F40" s="26"/>
      <c r="G40" s="27"/>
      <c r="H40" s="27"/>
      <c r="I40" s="26"/>
      <c r="J40" s="29"/>
    </row>
    <row r="41" spans="1:10" ht="24.75" customHeight="1">
      <c r="A41" s="144" t="s">
        <v>18</v>
      </c>
      <c r="B41" s="145" t="s">
        <v>19</v>
      </c>
      <c r="C41" s="146" t="s">
        <v>20</v>
      </c>
      <c r="D41" s="146" t="s">
        <v>21</v>
      </c>
      <c r="E41" s="146" t="s">
        <v>20</v>
      </c>
      <c r="F41" s="146" t="s">
        <v>20</v>
      </c>
      <c r="G41" s="33" t="s">
        <v>20</v>
      </c>
      <c r="H41" s="33" t="s">
        <v>20</v>
      </c>
      <c r="I41" s="147" t="s">
        <v>22</v>
      </c>
      <c r="J41" s="5"/>
    </row>
    <row r="42" spans="1:10" ht="24.75" customHeight="1" thickBot="1">
      <c r="A42" s="148"/>
      <c r="B42" s="142"/>
      <c r="C42" s="140" t="s">
        <v>23</v>
      </c>
      <c r="D42" s="140" t="s">
        <v>24</v>
      </c>
      <c r="E42" s="140" t="s">
        <v>23</v>
      </c>
      <c r="F42" s="140" t="s">
        <v>25</v>
      </c>
      <c r="G42" s="141" t="s">
        <v>26</v>
      </c>
      <c r="H42" s="141" t="s">
        <v>26</v>
      </c>
      <c r="I42" s="149" t="s">
        <v>27</v>
      </c>
      <c r="J42" s="6"/>
    </row>
    <row r="43" spans="1:10" ht="24.75" customHeight="1" thickBot="1">
      <c r="A43" s="150"/>
      <c r="B43" s="151"/>
      <c r="C43" s="152" t="s">
        <v>758</v>
      </c>
      <c r="D43" s="152" t="s">
        <v>28</v>
      </c>
      <c r="E43" s="152" t="s">
        <v>28</v>
      </c>
      <c r="F43" s="152" t="s">
        <v>30</v>
      </c>
      <c r="G43" s="153" t="s">
        <v>31</v>
      </c>
      <c r="H43" s="153" t="s">
        <v>32</v>
      </c>
      <c r="I43" s="154" t="s">
        <v>29</v>
      </c>
      <c r="J43" s="7"/>
    </row>
    <row r="44" spans="1:10" ht="24.75" customHeight="1">
      <c r="A44" s="21" t="s">
        <v>84</v>
      </c>
      <c r="B44" s="9" t="s">
        <v>85</v>
      </c>
      <c r="C44" s="9"/>
      <c r="D44" s="9"/>
      <c r="E44" s="9"/>
      <c r="F44" s="10"/>
      <c r="G44" s="11"/>
      <c r="H44" s="11"/>
      <c r="I44" s="10"/>
      <c r="J44" s="12"/>
    </row>
    <row r="45" spans="1:10" ht="24.75" customHeight="1">
      <c r="A45" s="17" t="s">
        <v>86</v>
      </c>
      <c r="B45" s="14" t="s">
        <v>87</v>
      </c>
      <c r="C45" s="14"/>
      <c r="D45" s="14"/>
      <c r="E45" s="14"/>
      <c r="F45" s="15"/>
      <c r="G45" s="16"/>
      <c r="H45" s="16"/>
      <c r="I45" s="15"/>
      <c r="J45" s="12"/>
    </row>
    <row r="46" spans="1:10" ht="24.75" customHeight="1">
      <c r="A46" s="17"/>
      <c r="B46" s="14" t="s">
        <v>88</v>
      </c>
      <c r="C46" s="14"/>
      <c r="D46" s="14"/>
      <c r="E46" s="14"/>
      <c r="F46" s="15"/>
      <c r="G46" s="16"/>
      <c r="H46" s="16"/>
      <c r="I46" s="15"/>
      <c r="J46" s="12"/>
    </row>
    <row r="47" spans="1:10" ht="24.75" customHeight="1">
      <c r="A47" s="17" t="s">
        <v>89</v>
      </c>
      <c r="B47" s="18" t="s">
        <v>90</v>
      </c>
      <c r="C47" s="15">
        <v>200000</v>
      </c>
      <c r="D47" s="15">
        <v>170000</v>
      </c>
      <c r="E47" s="15">
        <v>250000</v>
      </c>
      <c r="F47" s="15">
        <v>160000</v>
      </c>
      <c r="G47" s="16">
        <f>ROUND(F47*340.75,2)</f>
        <v>54520000</v>
      </c>
      <c r="H47" s="16">
        <v>43000000</v>
      </c>
      <c r="I47" s="15">
        <v>150000</v>
      </c>
      <c r="J47" s="12">
        <f aca="true" t="shared" si="4" ref="J47:J55">ROUND(I47*340.75,2)</f>
        <v>51112500</v>
      </c>
    </row>
    <row r="48" spans="1:10" ht="24.75" customHeight="1">
      <c r="A48" s="17" t="s">
        <v>91</v>
      </c>
      <c r="B48" s="18" t="s">
        <v>92</v>
      </c>
      <c r="C48" s="15">
        <v>100000</v>
      </c>
      <c r="D48" s="15">
        <v>27000</v>
      </c>
      <c r="E48" s="15">
        <v>100000</v>
      </c>
      <c r="F48" s="15">
        <v>50000</v>
      </c>
      <c r="G48" s="16">
        <f>ROUND(F48*340.75,2)</f>
        <v>17037500</v>
      </c>
      <c r="H48" s="16">
        <v>40000000</v>
      </c>
      <c r="I48" s="15">
        <v>59642.92</v>
      </c>
      <c r="J48" s="12">
        <f t="shared" si="4"/>
        <v>20323324.99</v>
      </c>
    </row>
    <row r="49" spans="1:10" ht="24.75" customHeight="1">
      <c r="A49" s="17" t="s">
        <v>93</v>
      </c>
      <c r="B49" s="18" t="s">
        <v>94</v>
      </c>
      <c r="C49" s="15">
        <v>5000</v>
      </c>
      <c r="D49" s="15">
        <v>0</v>
      </c>
      <c r="E49" s="15">
        <v>5000</v>
      </c>
      <c r="F49" s="15">
        <v>10000</v>
      </c>
      <c r="G49" s="16">
        <f>ROUND(F49*340.75,2)</f>
        <v>3407500</v>
      </c>
      <c r="H49" s="16">
        <v>6000000</v>
      </c>
      <c r="I49" s="15">
        <v>0</v>
      </c>
      <c r="J49" s="12">
        <f t="shared" si="4"/>
        <v>0</v>
      </c>
    </row>
    <row r="50" spans="1:10" ht="24.75" customHeight="1">
      <c r="A50" s="17" t="s">
        <v>95</v>
      </c>
      <c r="B50" s="18" t="s">
        <v>96</v>
      </c>
      <c r="C50" s="15">
        <v>12000</v>
      </c>
      <c r="D50" s="15">
        <v>10000</v>
      </c>
      <c r="E50" s="15">
        <v>12000</v>
      </c>
      <c r="F50" s="15">
        <v>20000</v>
      </c>
      <c r="G50" s="16">
        <f>ROUND(F50*340.75,2)</f>
        <v>6815000</v>
      </c>
      <c r="H50" s="16">
        <v>5500000</v>
      </c>
      <c r="I50" s="15">
        <v>14462.93</v>
      </c>
      <c r="J50" s="12">
        <f t="shared" si="4"/>
        <v>4928243.4</v>
      </c>
    </row>
    <row r="51" spans="1:10" ht="24.75" customHeight="1">
      <c r="A51" s="17" t="s">
        <v>97</v>
      </c>
      <c r="B51" s="14" t="s">
        <v>98</v>
      </c>
      <c r="C51" s="14"/>
      <c r="D51" s="14"/>
      <c r="E51" s="14"/>
      <c r="F51" s="15"/>
      <c r="G51" s="16"/>
      <c r="H51" s="16"/>
      <c r="I51" s="15"/>
      <c r="J51" s="12"/>
    </row>
    <row r="52" spans="1:10" ht="24.75" customHeight="1">
      <c r="A52" s="17" t="s">
        <v>99</v>
      </c>
      <c r="B52" s="18" t="s">
        <v>100</v>
      </c>
      <c r="C52" s="15">
        <v>500</v>
      </c>
      <c r="D52" s="15">
        <v>0</v>
      </c>
      <c r="E52" s="15">
        <v>500</v>
      </c>
      <c r="F52" s="15">
        <v>3000</v>
      </c>
      <c r="G52" s="16">
        <f>ROUND(F52*340.75,2)</f>
        <v>1022250</v>
      </c>
      <c r="H52" s="16">
        <v>1000000</v>
      </c>
      <c r="I52" s="15">
        <v>0</v>
      </c>
      <c r="J52" s="12">
        <f t="shared" si="4"/>
        <v>0</v>
      </c>
    </row>
    <row r="53" spans="1:10" ht="24.75" customHeight="1">
      <c r="A53" s="17" t="s">
        <v>101</v>
      </c>
      <c r="B53" s="18" t="s">
        <v>102</v>
      </c>
      <c r="C53" s="15">
        <v>2000</v>
      </c>
      <c r="D53" s="15">
        <v>500</v>
      </c>
      <c r="E53" s="15">
        <v>2000</v>
      </c>
      <c r="F53" s="15">
        <v>6000</v>
      </c>
      <c r="G53" s="16">
        <f>ROUND(F53*340.75,2)</f>
        <v>2044500</v>
      </c>
      <c r="H53" s="16">
        <v>2000000</v>
      </c>
      <c r="I53" s="15">
        <v>590.24</v>
      </c>
      <c r="J53" s="12">
        <f t="shared" si="4"/>
        <v>201124.28</v>
      </c>
    </row>
    <row r="54" spans="1:10" ht="24.75" customHeight="1">
      <c r="A54" s="17" t="s">
        <v>103</v>
      </c>
      <c r="B54" s="18" t="s">
        <v>104</v>
      </c>
      <c r="C54" s="15">
        <v>1000</v>
      </c>
      <c r="D54" s="15">
        <v>0</v>
      </c>
      <c r="E54" s="15">
        <v>1000</v>
      </c>
      <c r="F54" s="15">
        <v>1000</v>
      </c>
      <c r="G54" s="16">
        <f>ROUND(F54*340.75,2)</f>
        <v>340750</v>
      </c>
      <c r="H54" s="16">
        <v>500000</v>
      </c>
      <c r="I54" s="15">
        <v>0</v>
      </c>
      <c r="J54" s="12">
        <f t="shared" si="4"/>
        <v>0</v>
      </c>
    </row>
    <row r="55" spans="1:10" ht="24.75" customHeight="1">
      <c r="A55" s="17" t="s">
        <v>105</v>
      </c>
      <c r="B55" s="18" t="s">
        <v>106</v>
      </c>
      <c r="C55" s="15">
        <v>20000</v>
      </c>
      <c r="D55" s="15">
        <v>35000</v>
      </c>
      <c r="E55" s="15">
        <v>35000</v>
      </c>
      <c r="F55" s="15">
        <v>2000</v>
      </c>
      <c r="G55" s="16">
        <f>ROUND(F55*340.75,2)</f>
        <v>681500</v>
      </c>
      <c r="H55" s="16">
        <v>600000</v>
      </c>
      <c r="I55" s="15">
        <v>0</v>
      </c>
      <c r="J55" s="12">
        <f t="shared" si="4"/>
        <v>0</v>
      </c>
    </row>
    <row r="56" spans="1:10" ht="24.75" customHeight="1">
      <c r="A56" s="17"/>
      <c r="B56" s="14" t="s">
        <v>107</v>
      </c>
      <c r="C56" s="15">
        <f aca="true" t="shared" si="5" ref="C56:J56">SUM(C47:C55)</f>
        <v>340500</v>
      </c>
      <c r="D56" s="15">
        <f>SUM(D44:D55)</f>
        <v>242500</v>
      </c>
      <c r="E56" s="15">
        <f t="shared" si="5"/>
        <v>405500</v>
      </c>
      <c r="F56" s="15">
        <f t="shared" si="5"/>
        <v>252000</v>
      </c>
      <c r="G56" s="16">
        <f t="shared" si="5"/>
        <v>85869000</v>
      </c>
      <c r="H56" s="16">
        <f t="shared" si="5"/>
        <v>98600000</v>
      </c>
      <c r="I56" s="15">
        <f t="shared" si="5"/>
        <v>224696.08999999997</v>
      </c>
      <c r="J56" s="3">
        <f t="shared" si="5"/>
        <v>76565192.67</v>
      </c>
    </row>
    <row r="57" spans="1:10" ht="24.75" customHeight="1">
      <c r="A57" s="17" t="s">
        <v>108</v>
      </c>
      <c r="B57" s="14" t="s">
        <v>109</v>
      </c>
      <c r="C57" s="15"/>
      <c r="D57" s="15"/>
      <c r="E57" s="15"/>
      <c r="F57" s="15"/>
      <c r="G57" s="16"/>
      <c r="H57" s="16"/>
      <c r="I57" s="15"/>
      <c r="J57" s="12"/>
    </row>
    <row r="58" spans="1:10" ht="24.75" customHeight="1">
      <c r="A58" s="17"/>
      <c r="B58" s="14" t="s">
        <v>110</v>
      </c>
      <c r="C58" s="15"/>
      <c r="D58" s="15"/>
      <c r="E58" s="15"/>
      <c r="F58" s="15"/>
      <c r="G58" s="16"/>
      <c r="H58" s="16"/>
      <c r="I58" s="15"/>
      <c r="J58" s="12"/>
    </row>
    <row r="59" spans="1:10" ht="24.75" customHeight="1">
      <c r="A59" s="17" t="s">
        <v>111</v>
      </c>
      <c r="B59" s="14" t="s">
        <v>112</v>
      </c>
      <c r="C59" s="15"/>
      <c r="D59" s="15"/>
      <c r="E59" s="15"/>
      <c r="F59" s="15"/>
      <c r="G59" s="16"/>
      <c r="H59" s="16"/>
      <c r="I59" s="15"/>
      <c r="J59" s="12"/>
    </row>
    <row r="60" spans="1:10" ht="24.75" customHeight="1">
      <c r="A60" s="17" t="s">
        <v>113</v>
      </c>
      <c r="B60" s="18" t="s">
        <v>114</v>
      </c>
      <c r="C60" s="15">
        <v>460000</v>
      </c>
      <c r="D60" s="15">
        <v>420000</v>
      </c>
      <c r="E60" s="15">
        <v>440000</v>
      </c>
      <c r="F60" s="15">
        <v>240000</v>
      </c>
      <c r="G60" s="16">
        <f>ROUND(F60*340.75,2)</f>
        <v>81780000</v>
      </c>
      <c r="H60" s="16">
        <v>54000000</v>
      </c>
      <c r="I60" s="15">
        <v>472898.24</v>
      </c>
      <c r="J60" s="12">
        <f>ROUND(I60*340.75,2)</f>
        <v>161140075.28</v>
      </c>
    </row>
    <row r="61" spans="1:10" ht="24.75" customHeight="1">
      <c r="A61" s="17" t="s">
        <v>115</v>
      </c>
      <c r="B61" s="18" t="s">
        <v>116</v>
      </c>
      <c r="C61" s="15">
        <v>400000</v>
      </c>
      <c r="D61" s="15">
        <v>360000</v>
      </c>
      <c r="E61" s="15">
        <v>380000</v>
      </c>
      <c r="F61" s="15">
        <v>550000</v>
      </c>
      <c r="G61" s="16">
        <f>ROUND(F61*340.75,2)</f>
        <v>187412500</v>
      </c>
      <c r="H61" s="16">
        <v>158500000</v>
      </c>
      <c r="I61" s="15">
        <v>399986.12</v>
      </c>
      <c r="J61" s="12">
        <f>ROUND(I61*340.75,2)</f>
        <v>136295270.39</v>
      </c>
    </row>
    <row r="62" spans="1:10" ht="24.75" customHeight="1">
      <c r="A62" s="17" t="s">
        <v>117</v>
      </c>
      <c r="B62" s="18" t="s">
        <v>118</v>
      </c>
      <c r="C62" s="15">
        <v>85000</v>
      </c>
      <c r="D62" s="15">
        <v>76000</v>
      </c>
      <c r="E62" s="15">
        <v>80000</v>
      </c>
      <c r="F62" s="15">
        <v>80000</v>
      </c>
      <c r="G62" s="16">
        <f>ROUND(F62*340.75,2)</f>
        <v>27260000</v>
      </c>
      <c r="H62" s="16">
        <v>22000000</v>
      </c>
      <c r="I62" s="15">
        <v>84731.92</v>
      </c>
      <c r="J62" s="12">
        <f>ROUND(I62*340.75,2)</f>
        <v>28872401.74</v>
      </c>
    </row>
    <row r="63" spans="1:10" ht="24.75" customHeight="1">
      <c r="A63" s="17" t="s">
        <v>119</v>
      </c>
      <c r="B63" s="18" t="s">
        <v>120</v>
      </c>
      <c r="C63" s="15">
        <v>20000</v>
      </c>
      <c r="D63" s="15">
        <v>15000</v>
      </c>
      <c r="E63" s="15">
        <v>20000</v>
      </c>
      <c r="F63" s="15"/>
      <c r="G63" s="16"/>
      <c r="H63" s="16"/>
      <c r="I63" s="15">
        <v>12275.14</v>
      </c>
      <c r="J63" s="12"/>
    </row>
    <row r="64" spans="1:10" ht="24.75" customHeight="1">
      <c r="A64" s="17" t="s">
        <v>121</v>
      </c>
      <c r="B64" s="18" t="s">
        <v>122</v>
      </c>
      <c r="C64" s="15">
        <v>45000</v>
      </c>
      <c r="D64" s="15">
        <v>35000</v>
      </c>
      <c r="E64" s="15">
        <v>45000</v>
      </c>
      <c r="F64" s="15">
        <v>20000</v>
      </c>
      <c r="G64" s="16">
        <f>ROUND(F64*340.75,2)</f>
        <v>6815000</v>
      </c>
      <c r="H64" s="16">
        <v>6000000</v>
      </c>
      <c r="I64" s="15">
        <v>24357.48</v>
      </c>
      <c r="J64" s="12">
        <f>ROUND(I64*340.75,2)</f>
        <v>8299811.31</v>
      </c>
    </row>
    <row r="65" spans="1:10" ht="24.75" customHeight="1" thickBot="1">
      <c r="A65" s="24"/>
      <c r="B65" s="25"/>
      <c r="C65" s="26"/>
      <c r="D65" s="26"/>
      <c r="E65" s="26"/>
      <c r="F65" s="26"/>
      <c r="G65" s="27"/>
      <c r="H65" s="27"/>
      <c r="I65" s="26"/>
      <c r="J65" s="12"/>
    </row>
    <row r="66" spans="1:10" ht="24.75" customHeight="1">
      <c r="A66" s="144" t="s">
        <v>18</v>
      </c>
      <c r="B66" s="145" t="s">
        <v>19</v>
      </c>
      <c r="C66" s="146" t="s">
        <v>20</v>
      </c>
      <c r="D66" s="146" t="s">
        <v>21</v>
      </c>
      <c r="E66" s="146" t="s">
        <v>20</v>
      </c>
      <c r="F66" s="146" t="s">
        <v>20</v>
      </c>
      <c r="G66" s="33" t="s">
        <v>20</v>
      </c>
      <c r="H66" s="33" t="s">
        <v>20</v>
      </c>
      <c r="I66" s="147" t="s">
        <v>22</v>
      </c>
      <c r="J66" s="5"/>
    </row>
    <row r="67" spans="1:10" ht="24.75" customHeight="1" thickBot="1">
      <c r="A67" s="148"/>
      <c r="B67" s="142"/>
      <c r="C67" s="140" t="s">
        <v>23</v>
      </c>
      <c r="D67" s="140" t="s">
        <v>24</v>
      </c>
      <c r="E67" s="140" t="s">
        <v>23</v>
      </c>
      <c r="F67" s="140" t="s">
        <v>25</v>
      </c>
      <c r="G67" s="141" t="s">
        <v>26</v>
      </c>
      <c r="H67" s="141" t="s">
        <v>26</v>
      </c>
      <c r="I67" s="149" t="s">
        <v>27</v>
      </c>
      <c r="J67" s="6"/>
    </row>
    <row r="68" spans="1:10" ht="24.75" customHeight="1" thickBot="1">
      <c r="A68" s="150"/>
      <c r="B68" s="156"/>
      <c r="C68" s="152" t="s">
        <v>758</v>
      </c>
      <c r="D68" s="152" t="s">
        <v>28</v>
      </c>
      <c r="E68" s="152" t="s">
        <v>28</v>
      </c>
      <c r="F68" s="152" t="s">
        <v>30</v>
      </c>
      <c r="G68" s="153" t="s">
        <v>31</v>
      </c>
      <c r="H68" s="153" t="s">
        <v>32</v>
      </c>
      <c r="I68" s="154" t="s">
        <v>29</v>
      </c>
      <c r="J68" s="6"/>
    </row>
    <row r="69" spans="1:10" ht="24.75" customHeight="1" thickBot="1">
      <c r="A69" s="21" t="s">
        <v>123</v>
      </c>
      <c r="B69" s="9" t="s">
        <v>124</v>
      </c>
      <c r="C69" s="10"/>
      <c r="D69" s="10"/>
      <c r="E69" s="10"/>
      <c r="F69" s="10"/>
      <c r="G69" s="11"/>
      <c r="H69" s="11"/>
      <c r="I69" s="10"/>
      <c r="J69" s="7"/>
    </row>
    <row r="70" spans="1:10" ht="24.75" customHeight="1">
      <c r="A70" s="23" t="s">
        <v>125</v>
      </c>
      <c r="B70" s="18" t="s">
        <v>126</v>
      </c>
      <c r="C70" s="15">
        <v>220000</v>
      </c>
      <c r="D70" s="15">
        <v>80000</v>
      </c>
      <c r="E70" s="15">
        <v>220000</v>
      </c>
      <c r="F70" s="15">
        <v>550000</v>
      </c>
      <c r="G70" s="16">
        <f>ROUND(F70*340.75,2)</f>
        <v>187412500</v>
      </c>
      <c r="H70" s="16">
        <v>100000000</v>
      </c>
      <c r="I70" s="15">
        <v>145840.12</v>
      </c>
      <c r="J70" s="31"/>
    </row>
    <row r="71" spans="1:10" ht="24.75" customHeight="1">
      <c r="A71" s="17" t="s">
        <v>127</v>
      </c>
      <c r="B71" s="18" t="s">
        <v>128</v>
      </c>
      <c r="C71" s="15">
        <v>500</v>
      </c>
      <c r="D71" s="15">
        <v>0</v>
      </c>
      <c r="E71" s="15">
        <v>500</v>
      </c>
      <c r="F71" s="15">
        <v>1500</v>
      </c>
      <c r="G71" s="16">
        <f>ROUND(F71*340.75,2)</f>
        <v>511125</v>
      </c>
      <c r="H71" s="16">
        <v>500000</v>
      </c>
      <c r="I71" s="15">
        <v>0</v>
      </c>
      <c r="J71" s="12">
        <f>ROUND(I71*340.75,2)</f>
        <v>0</v>
      </c>
    </row>
    <row r="72" spans="1:10" ht="24.75" customHeight="1">
      <c r="A72" s="17"/>
      <c r="B72" s="14" t="s">
        <v>129</v>
      </c>
      <c r="C72" s="15">
        <f aca="true" t="shared" si="6" ref="C72:I72">SUM(C60:C71)</f>
        <v>1230500</v>
      </c>
      <c r="D72" s="15">
        <f>SUM(D57:D71)</f>
        <v>986000</v>
      </c>
      <c r="E72" s="15">
        <f t="shared" si="6"/>
        <v>1185500</v>
      </c>
      <c r="F72" s="15">
        <f t="shared" si="6"/>
        <v>1441500</v>
      </c>
      <c r="G72" s="16">
        <f t="shared" si="6"/>
        <v>491191125</v>
      </c>
      <c r="H72" s="16">
        <f t="shared" si="6"/>
        <v>341000000</v>
      </c>
      <c r="I72" s="15">
        <f t="shared" si="6"/>
        <v>1140089.02</v>
      </c>
      <c r="J72" s="3">
        <f>SUM(J59:J71)</f>
        <v>334607558.71999997</v>
      </c>
    </row>
    <row r="73" spans="1:10" ht="24.75" customHeight="1">
      <c r="A73" s="17" t="s">
        <v>130</v>
      </c>
      <c r="B73" s="14" t="s">
        <v>131</v>
      </c>
      <c r="C73" s="15"/>
      <c r="D73" s="15"/>
      <c r="E73" s="15"/>
      <c r="F73" s="15"/>
      <c r="G73" s="16"/>
      <c r="H73" s="16"/>
      <c r="I73" s="15"/>
      <c r="J73" s="12"/>
    </row>
    <row r="74" spans="1:10" ht="24.75" customHeight="1">
      <c r="A74" s="17" t="s">
        <v>132</v>
      </c>
      <c r="B74" s="14" t="s">
        <v>133</v>
      </c>
      <c r="C74" s="15"/>
      <c r="D74" s="15"/>
      <c r="E74" s="15"/>
      <c r="F74" s="15"/>
      <c r="G74" s="16"/>
      <c r="H74" s="16"/>
      <c r="I74" s="15"/>
      <c r="J74" s="12"/>
    </row>
    <row r="75" spans="1:10" ht="24.75" customHeight="1">
      <c r="A75" s="17" t="s">
        <v>134</v>
      </c>
      <c r="B75" s="18" t="s">
        <v>135</v>
      </c>
      <c r="C75" s="15">
        <v>225000</v>
      </c>
      <c r="D75" s="15">
        <v>135000</v>
      </c>
      <c r="E75" s="15">
        <v>180000</v>
      </c>
      <c r="F75" s="15">
        <v>45000</v>
      </c>
      <c r="G75" s="16">
        <f>ROUND(F75*340.75,2)</f>
        <v>15333750</v>
      </c>
      <c r="H75" s="16">
        <v>5000000</v>
      </c>
      <c r="I75" s="15">
        <v>182676.32</v>
      </c>
      <c r="J75" s="12">
        <f>ROUND(I75*340.75,2)</f>
        <v>62246956.04</v>
      </c>
    </row>
    <row r="76" spans="1:10" ht="24.75" customHeight="1">
      <c r="A76" s="17" t="s">
        <v>136</v>
      </c>
      <c r="B76" s="17" t="s">
        <v>137</v>
      </c>
      <c r="C76" s="15">
        <v>45000</v>
      </c>
      <c r="D76" s="15">
        <v>0</v>
      </c>
      <c r="E76" s="15">
        <v>45000</v>
      </c>
      <c r="F76" s="15">
        <v>15000</v>
      </c>
      <c r="G76" s="16">
        <f>ROUND(F76*340.75,2)</f>
        <v>5111250</v>
      </c>
      <c r="H76" s="16">
        <v>3000000</v>
      </c>
      <c r="I76" s="15">
        <v>7030.24</v>
      </c>
      <c r="J76" s="12">
        <f>ROUND(I76*340.75,2)</f>
        <v>2395554.28</v>
      </c>
    </row>
    <row r="77" spans="1:10" ht="24.75" customHeight="1">
      <c r="A77" s="17"/>
      <c r="B77" s="14" t="s">
        <v>138</v>
      </c>
      <c r="C77" s="15">
        <f aca="true" t="shared" si="7" ref="C77:J77">SUM(C75:C76)</f>
        <v>270000</v>
      </c>
      <c r="D77" s="15">
        <f>SUM(D74:D76)</f>
        <v>135000</v>
      </c>
      <c r="E77" s="15">
        <f t="shared" si="7"/>
        <v>225000</v>
      </c>
      <c r="F77" s="15">
        <f t="shared" si="7"/>
        <v>60000</v>
      </c>
      <c r="G77" s="16">
        <f t="shared" si="7"/>
        <v>20445000</v>
      </c>
      <c r="H77" s="16">
        <f t="shared" si="7"/>
        <v>8000000</v>
      </c>
      <c r="I77" s="15">
        <f t="shared" si="7"/>
        <v>189706.56</v>
      </c>
      <c r="J77" s="3">
        <f t="shared" si="7"/>
        <v>64642510.32</v>
      </c>
    </row>
    <row r="78" spans="1:10" ht="24.75" customHeight="1">
      <c r="A78" s="17" t="s">
        <v>139</v>
      </c>
      <c r="B78" s="14" t="s">
        <v>732</v>
      </c>
      <c r="C78" s="15"/>
      <c r="D78" s="15"/>
      <c r="E78" s="15"/>
      <c r="F78" s="15"/>
      <c r="G78" s="16"/>
      <c r="H78" s="16"/>
      <c r="I78" s="15"/>
      <c r="J78" s="12"/>
    </row>
    <row r="79" spans="1:10" ht="24.75" customHeight="1">
      <c r="A79" s="17" t="s">
        <v>140</v>
      </c>
      <c r="B79" s="14" t="s">
        <v>141</v>
      </c>
      <c r="C79" s="15"/>
      <c r="D79" s="15"/>
      <c r="E79" s="15"/>
      <c r="F79" s="15"/>
      <c r="G79" s="16"/>
      <c r="H79" s="16"/>
      <c r="I79" s="15"/>
      <c r="J79" s="12"/>
    </row>
    <row r="80" spans="1:10" ht="24.75" customHeight="1">
      <c r="A80" s="17" t="s">
        <v>142</v>
      </c>
      <c r="B80" s="18" t="s">
        <v>143</v>
      </c>
      <c r="C80" s="15">
        <v>1000</v>
      </c>
      <c r="D80" s="15">
        <v>0</v>
      </c>
      <c r="E80" s="15">
        <v>1000</v>
      </c>
      <c r="F80" s="15">
        <v>4400</v>
      </c>
      <c r="G80" s="16">
        <f>ROUND(F80*340.75,2)</f>
        <v>1499300</v>
      </c>
      <c r="H80" s="16">
        <v>1500000</v>
      </c>
      <c r="I80" s="15">
        <v>342.64</v>
      </c>
      <c r="J80" s="12">
        <f>ROUND(I80*340.75,2)</f>
        <v>116754.58</v>
      </c>
    </row>
    <row r="81" spans="1:10" ht="24.75" customHeight="1">
      <c r="A81" s="17"/>
      <c r="B81" s="18" t="s">
        <v>144</v>
      </c>
      <c r="C81" s="15"/>
      <c r="D81" s="15"/>
      <c r="E81" s="15"/>
      <c r="F81" s="15"/>
      <c r="G81" s="16"/>
      <c r="H81" s="16"/>
      <c r="I81" s="15"/>
      <c r="J81" s="12"/>
    </row>
    <row r="82" spans="1:10" ht="24.75" customHeight="1">
      <c r="A82" s="17" t="s">
        <v>145</v>
      </c>
      <c r="B82" s="18" t="s">
        <v>146</v>
      </c>
      <c r="C82" s="15">
        <v>2000</v>
      </c>
      <c r="D82" s="15">
        <v>1352</v>
      </c>
      <c r="E82" s="15">
        <v>2000</v>
      </c>
      <c r="F82" s="15">
        <v>8000</v>
      </c>
      <c r="G82" s="16">
        <f>ROUND(F82*340.75,2)</f>
        <v>2726000</v>
      </c>
      <c r="H82" s="16">
        <v>650000</v>
      </c>
      <c r="I82" s="15">
        <v>1352</v>
      </c>
      <c r="J82" s="12">
        <f>ROUND(I82*340.75,2)</f>
        <v>460694</v>
      </c>
    </row>
    <row r="83" spans="1:10" ht="24.75" customHeight="1">
      <c r="A83" s="17"/>
      <c r="B83" s="18" t="s">
        <v>733</v>
      </c>
      <c r="C83" s="15"/>
      <c r="D83" s="15"/>
      <c r="E83" s="15"/>
      <c r="F83" s="15"/>
      <c r="G83" s="16"/>
      <c r="H83" s="16"/>
      <c r="I83" s="15" t="s">
        <v>6</v>
      </c>
      <c r="J83" s="12"/>
    </row>
    <row r="84" spans="1:10" ht="24.75" customHeight="1">
      <c r="A84" s="17" t="s">
        <v>147</v>
      </c>
      <c r="B84" s="14" t="s">
        <v>148</v>
      </c>
      <c r="C84" s="15"/>
      <c r="D84" s="15"/>
      <c r="E84" s="15"/>
      <c r="F84" s="15"/>
      <c r="G84" s="16"/>
      <c r="H84" s="16"/>
      <c r="I84" s="15"/>
      <c r="J84" s="12"/>
    </row>
    <row r="85" spans="1:10" ht="24.75" customHeight="1">
      <c r="A85" s="17" t="s">
        <v>149</v>
      </c>
      <c r="B85" s="18" t="s">
        <v>150</v>
      </c>
      <c r="C85" s="15">
        <v>1000</v>
      </c>
      <c r="D85" s="15">
        <v>0</v>
      </c>
      <c r="E85" s="15">
        <v>1000</v>
      </c>
      <c r="F85" s="15">
        <v>4000</v>
      </c>
      <c r="G85" s="16">
        <f>ROUND(F85*340.75,2)</f>
        <v>1363000</v>
      </c>
      <c r="H85" s="16">
        <v>1500000</v>
      </c>
      <c r="I85" s="15">
        <v>19.56</v>
      </c>
      <c r="J85" s="12">
        <f>ROUND(I85*340.75,2)</f>
        <v>6665.07</v>
      </c>
    </row>
    <row r="86" spans="1:10" ht="24.75" customHeight="1">
      <c r="A86" s="17"/>
      <c r="B86" s="18" t="s">
        <v>151</v>
      </c>
      <c r="C86" s="15"/>
      <c r="D86" s="15"/>
      <c r="E86" s="15"/>
      <c r="F86" s="15" t="s">
        <v>6</v>
      </c>
      <c r="G86" s="16"/>
      <c r="H86" s="16"/>
      <c r="I86" s="15"/>
      <c r="J86" s="12"/>
    </row>
    <row r="87" spans="1:10" ht="24.75" customHeight="1">
      <c r="A87" s="17" t="s">
        <v>152</v>
      </c>
      <c r="B87" s="14" t="s">
        <v>153</v>
      </c>
      <c r="C87" s="15"/>
      <c r="D87" s="15"/>
      <c r="E87" s="15"/>
      <c r="F87" s="15"/>
      <c r="G87" s="16"/>
      <c r="H87" s="16"/>
      <c r="I87" s="15"/>
      <c r="J87" s="12"/>
    </row>
    <row r="88" spans="1:10" ht="24.75" customHeight="1">
      <c r="A88" s="17" t="s">
        <v>154</v>
      </c>
      <c r="B88" s="18" t="s">
        <v>155</v>
      </c>
      <c r="C88" s="15">
        <v>1000</v>
      </c>
      <c r="D88" s="15">
        <v>0</v>
      </c>
      <c r="E88" s="15">
        <v>1000</v>
      </c>
      <c r="F88" s="15">
        <v>5000</v>
      </c>
      <c r="G88" s="16">
        <f>ROUND(F88*340.75,2)</f>
        <v>1703750</v>
      </c>
      <c r="H88" s="16">
        <v>3100000</v>
      </c>
      <c r="I88" s="15">
        <v>723.54</v>
      </c>
      <c r="J88" s="12">
        <f>ROUND(I88*340.75,2)</f>
        <v>246546.26</v>
      </c>
    </row>
    <row r="89" spans="1:10" ht="24.75" customHeight="1">
      <c r="A89" s="17"/>
      <c r="B89" s="18" t="s">
        <v>734</v>
      </c>
      <c r="C89" s="15"/>
      <c r="D89" s="15"/>
      <c r="E89" s="15"/>
      <c r="F89" s="15"/>
      <c r="G89" s="16"/>
      <c r="H89" s="16"/>
      <c r="I89" s="15"/>
      <c r="J89" s="12"/>
    </row>
    <row r="90" spans="1:10" ht="24.75" customHeight="1">
      <c r="A90" s="17" t="s">
        <v>156</v>
      </c>
      <c r="B90" s="18" t="s">
        <v>157</v>
      </c>
      <c r="C90" s="15">
        <v>500</v>
      </c>
      <c r="D90" s="15">
        <v>0</v>
      </c>
      <c r="E90" s="15">
        <v>500</v>
      </c>
      <c r="F90" s="15">
        <v>2000</v>
      </c>
      <c r="G90" s="16">
        <f>ROUND(F90*340.75,2)</f>
        <v>681500</v>
      </c>
      <c r="H90" s="16">
        <v>1400000</v>
      </c>
      <c r="I90" s="15">
        <v>0</v>
      </c>
      <c r="J90" s="12">
        <f>ROUND(I90*340.75,2)</f>
        <v>0</v>
      </c>
    </row>
    <row r="91" spans="1:10" ht="24.75" customHeight="1">
      <c r="A91" s="17"/>
      <c r="B91" s="18" t="s">
        <v>735</v>
      </c>
      <c r="C91" s="15"/>
      <c r="D91" s="15"/>
      <c r="E91" s="15"/>
      <c r="F91" s="15"/>
      <c r="G91" s="16"/>
      <c r="H91" s="16"/>
      <c r="I91" s="15"/>
      <c r="J91" s="12"/>
    </row>
    <row r="92" spans="1:10" ht="24.75" customHeight="1" thickBot="1">
      <c r="A92" s="24"/>
      <c r="B92" s="25"/>
      <c r="C92" s="26"/>
      <c r="D92" s="26"/>
      <c r="E92" s="26"/>
      <c r="F92" s="26"/>
      <c r="G92" s="27"/>
      <c r="H92" s="27"/>
      <c r="I92" s="26"/>
      <c r="J92" s="12"/>
    </row>
    <row r="93" spans="1:10" ht="24.75" customHeight="1">
      <c r="A93" s="144" t="s">
        <v>18</v>
      </c>
      <c r="B93" s="145" t="s">
        <v>19</v>
      </c>
      <c r="C93" s="146" t="s">
        <v>20</v>
      </c>
      <c r="D93" s="146" t="s">
        <v>21</v>
      </c>
      <c r="E93" s="146" t="s">
        <v>20</v>
      </c>
      <c r="F93" s="146" t="s">
        <v>20</v>
      </c>
      <c r="G93" s="33" t="s">
        <v>20</v>
      </c>
      <c r="H93" s="33" t="s">
        <v>20</v>
      </c>
      <c r="I93" s="147" t="s">
        <v>22</v>
      </c>
      <c r="J93" s="5"/>
    </row>
    <row r="94" spans="1:10" ht="24.75" customHeight="1" thickBot="1">
      <c r="A94" s="148"/>
      <c r="B94" s="142"/>
      <c r="C94" s="140" t="s">
        <v>23</v>
      </c>
      <c r="D94" s="140" t="s">
        <v>24</v>
      </c>
      <c r="E94" s="140" t="s">
        <v>23</v>
      </c>
      <c r="F94" s="140" t="s">
        <v>25</v>
      </c>
      <c r="G94" s="141" t="s">
        <v>26</v>
      </c>
      <c r="H94" s="141" t="s">
        <v>26</v>
      </c>
      <c r="I94" s="149" t="s">
        <v>27</v>
      </c>
      <c r="J94" s="6"/>
    </row>
    <row r="95" spans="1:10" ht="24.75" customHeight="1" thickBot="1">
      <c r="A95" s="150"/>
      <c r="B95" s="151"/>
      <c r="C95" s="152" t="s">
        <v>758</v>
      </c>
      <c r="D95" s="152" t="s">
        <v>28</v>
      </c>
      <c r="E95" s="152" t="s">
        <v>28</v>
      </c>
      <c r="F95" s="152" t="s">
        <v>30</v>
      </c>
      <c r="G95" s="153" t="s">
        <v>31</v>
      </c>
      <c r="H95" s="153" t="s">
        <v>32</v>
      </c>
      <c r="I95" s="154" t="s">
        <v>29</v>
      </c>
      <c r="J95" s="7"/>
    </row>
    <row r="96" spans="1:10" ht="24.75" customHeight="1">
      <c r="A96" s="21" t="s">
        <v>158</v>
      </c>
      <c r="B96" s="9" t="s">
        <v>159</v>
      </c>
      <c r="C96" s="10"/>
      <c r="D96" s="10"/>
      <c r="E96" s="10"/>
      <c r="F96" s="10"/>
      <c r="G96" s="11"/>
      <c r="H96" s="11"/>
      <c r="I96" s="10"/>
      <c r="J96" s="12"/>
    </row>
    <row r="97" spans="1:10" ht="24.75" customHeight="1">
      <c r="A97" s="17"/>
      <c r="B97" s="14" t="s">
        <v>160</v>
      </c>
      <c r="C97" s="15"/>
      <c r="D97" s="15"/>
      <c r="E97" s="15"/>
      <c r="F97" s="15"/>
      <c r="G97" s="16"/>
      <c r="H97" s="16"/>
      <c r="I97" s="15"/>
      <c r="J97" s="12"/>
    </row>
    <row r="98" spans="1:10" ht="24.75" customHeight="1">
      <c r="A98" s="17" t="s">
        <v>161</v>
      </c>
      <c r="B98" s="18" t="s">
        <v>162</v>
      </c>
      <c r="C98" s="15">
        <v>90000</v>
      </c>
      <c r="D98" s="15">
        <v>50000</v>
      </c>
      <c r="E98" s="15">
        <v>90000</v>
      </c>
      <c r="F98" s="15">
        <v>55000</v>
      </c>
      <c r="G98" s="16">
        <f>ROUND(F98*340.75,2)</f>
        <v>18741250</v>
      </c>
      <c r="H98" s="16">
        <v>12000000</v>
      </c>
      <c r="I98" s="15">
        <v>90967.87</v>
      </c>
      <c r="J98" s="12">
        <f>ROUND(I98*340.75,2)</f>
        <v>30997301.7</v>
      </c>
    </row>
    <row r="99" spans="1:10" ht="24.75" customHeight="1">
      <c r="A99" s="17"/>
      <c r="B99" s="18" t="s">
        <v>163</v>
      </c>
      <c r="C99" s="15"/>
      <c r="D99" s="15"/>
      <c r="E99" s="15"/>
      <c r="F99" s="15"/>
      <c r="G99" s="16"/>
      <c r="H99" s="16"/>
      <c r="I99" s="15"/>
      <c r="J99" s="12"/>
    </row>
    <row r="100" spans="1:10" ht="24.75" customHeight="1">
      <c r="A100" s="17" t="s">
        <v>164</v>
      </c>
      <c r="B100" s="18" t="s">
        <v>150</v>
      </c>
      <c r="C100" s="15">
        <v>30000</v>
      </c>
      <c r="D100" s="15">
        <v>10000</v>
      </c>
      <c r="E100" s="15">
        <v>40000</v>
      </c>
      <c r="F100" s="15">
        <v>20000</v>
      </c>
      <c r="G100" s="16">
        <f>ROUND(F100*340.75,2)</f>
        <v>6815000</v>
      </c>
      <c r="H100" s="16">
        <v>8500000</v>
      </c>
      <c r="I100" s="15">
        <v>27859.2</v>
      </c>
      <c r="J100" s="12">
        <f>ROUND(I100*340.75,2)</f>
        <v>9493022.4</v>
      </c>
    </row>
    <row r="101" spans="1:10" ht="24.75" customHeight="1">
      <c r="A101" s="17"/>
      <c r="B101" s="18" t="s">
        <v>163</v>
      </c>
      <c r="C101" s="15"/>
      <c r="D101" s="15"/>
      <c r="E101" s="15"/>
      <c r="F101" s="15"/>
      <c r="G101" s="16"/>
      <c r="H101" s="16"/>
      <c r="I101" s="15"/>
      <c r="J101" s="12"/>
    </row>
    <row r="102" spans="1:10" ht="24.75" customHeight="1">
      <c r="A102" s="17" t="s">
        <v>165</v>
      </c>
      <c r="B102" s="14" t="s">
        <v>166</v>
      </c>
      <c r="C102" s="15"/>
      <c r="D102" s="15"/>
      <c r="E102" s="15"/>
      <c r="F102" s="15"/>
      <c r="G102" s="16"/>
      <c r="H102" s="16"/>
      <c r="I102" s="15"/>
      <c r="J102" s="12"/>
    </row>
    <row r="103" spans="1:10" ht="24.75" customHeight="1">
      <c r="A103" s="17"/>
      <c r="B103" s="14" t="s">
        <v>167</v>
      </c>
      <c r="C103" s="15"/>
      <c r="D103" s="15"/>
      <c r="E103" s="15"/>
      <c r="F103" s="15"/>
      <c r="G103" s="16"/>
      <c r="H103" s="16"/>
      <c r="I103" s="15"/>
      <c r="J103" s="12"/>
    </row>
    <row r="104" spans="1:10" ht="24.75" customHeight="1">
      <c r="A104" s="17" t="s">
        <v>168</v>
      </c>
      <c r="B104" s="18" t="s">
        <v>169</v>
      </c>
      <c r="C104" s="15">
        <v>70000</v>
      </c>
      <c r="D104" s="15">
        <v>50000</v>
      </c>
      <c r="E104" s="15">
        <v>80000</v>
      </c>
      <c r="F104" s="15">
        <v>230000</v>
      </c>
      <c r="G104" s="16">
        <f>ROUND(F104*340.75,2)</f>
        <v>78372500</v>
      </c>
      <c r="H104" s="16">
        <v>80000000</v>
      </c>
      <c r="I104" s="15">
        <v>68107.72</v>
      </c>
      <c r="J104" s="12">
        <f>ROUND(I104*340.75,2)</f>
        <v>23207705.59</v>
      </c>
    </row>
    <row r="105" spans="1:10" ht="24.75" customHeight="1">
      <c r="A105" s="17"/>
      <c r="B105" s="18" t="s">
        <v>170</v>
      </c>
      <c r="C105" s="15"/>
      <c r="D105" s="15"/>
      <c r="E105" s="15"/>
      <c r="F105" s="15"/>
      <c r="G105" s="16"/>
      <c r="H105" s="16"/>
      <c r="I105" s="15"/>
      <c r="J105" s="12"/>
    </row>
    <row r="106" spans="1:10" ht="24.75" customHeight="1">
      <c r="A106" s="17" t="s">
        <v>171</v>
      </c>
      <c r="B106" s="18" t="s">
        <v>172</v>
      </c>
      <c r="C106" s="15"/>
      <c r="D106" s="15"/>
      <c r="E106" s="15"/>
      <c r="F106" s="15"/>
      <c r="G106" s="16"/>
      <c r="H106" s="16"/>
      <c r="I106" s="15"/>
      <c r="J106" s="12"/>
    </row>
    <row r="107" spans="1:10" ht="24.75" customHeight="1">
      <c r="A107" s="17"/>
      <c r="B107" s="18" t="s">
        <v>173</v>
      </c>
      <c r="C107" s="15">
        <v>10000</v>
      </c>
      <c r="D107" s="15">
        <v>3000</v>
      </c>
      <c r="E107" s="15">
        <v>10000</v>
      </c>
      <c r="F107" s="15">
        <v>70000</v>
      </c>
      <c r="G107" s="16">
        <f>ROUND(F107*340.75,2)</f>
        <v>23852500</v>
      </c>
      <c r="H107" s="16">
        <v>40000000</v>
      </c>
      <c r="I107" s="15">
        <v>6955.58</v>
      </c>
      <c r="J107" s="12">
        <f>ROUND(I107*340.75,2)</f>
        <v>2370113.89</v>
      </c>
    </row>
    <row r="108" spans="1:10" ht="24.75" customHeight="1">
      <c r="A108" s="17"/>
      <c r="B108" s="14" t="s">
        <v>174</v>
      </c>
      <c r="C108" s="15">
        <f aca="true" t="shared" si="8" ref="C108:J108">SUM(C79:C107)</f>
        <v>205500</v>
      </c>
      <c r="D108" s="15">
        <f>SUM(D78:D107)</f>
        <v>114352</v>
      </c>
      <c r="E108" s="15">
        <f t="shared" si="8"/>
        <v>225500</v>
      </c>
      <c r="F108" s="15">
        <f t="shared" si="8"/>
        <v>398400</v>
      </c>
      <c r="G108" s="16">
        <f t="shared" si="8"/>
        <v>135754800</v>
      </c>
      <c r="H108" s="16">
        <f t="shared" si="8"/>
        <v>148650000</v>
      </c>
      <c r="I108" s="15">
        <f t="shared" si="8"/>
        <v>196328.11</v>
      </c>
      <c r="J108" s="3">
        <f t="shared" si="8"/>
        <v>66898803.489999995</v>
      </c>
    </row>
    <row r="109" spans="1:10" ht="24.75" customHeight="1">
      <c r="A109" s="17" t="s">
        <v>175</v>
      </c>
      <c r="B109" s="14" t="s">
        <v>176</v>
      </c>
      <c r="C109" s="15"/>
      <c r="D109" s="15"/>
      <c r="E109" s="15"/>
      <c r="F109" s="15"/>
      <c r="G109" s="16"/>
      <c r="H109" s="16"/>
      <c r="I109" s="15"/>
      <c r="J109" s="12"/>
    </row>
    <row r="110" spans="1:10" ht="24.75" customHeight="1">
      <c r="A110" s="17" t="s">
        <v>177</v>
      </c>
      <c r="B110" s="14" t="s">
        <v>178</v>
      </c>
      <c r="C110" s="15"/>
      <c r="D110" s="15"/>
      <c r="E110" s="15"/>
      <c r="F110" s="15"/>
      <c r="G110" s="16"/>
      <c r="H110" s="16"/>
      <c r="I110" s="15"/>
      <c r="J110" s="12"/>
    </row>
    <row r="111" spans="1:10" ht="24.75" customHeight="1">
      <c r="A111" s="17" t="s">
        <v>179</v>
      </c>
      <c r="B111" s="18" t="s">
        <v>736</v>
      </c>
      <c r="C111" s="15">
        <v>1050000</v>
      </c>
      <c r="D111" s="15">
        <v>950000</v>
      </c>
      <c r="E111" s="15">
        <v>1050000</v>
      </c>
      <c r="F111" s="15">
        <v>1150000</v>
      </c>
      <c r="G111" s="16">
        <f>ROUND(F111*340.75,2)</f>
        <v>391862500</v>
      </c>
      <c r="H111" s="16">
        <v>320000000</v>
      </c>
      <c r="I111" s="15">
        <v>1308724.35</v>
      </c>
      <c r="J111" s="12">
        <f>ROUND(I111*340.75,2)</f>
        <v>445947822.26</v>
      </c>
    </row>
    <row r="112" spans="1:10" ht="24.75" customHeight="1">
      <c r="A112" s="17" t="s">
        <v>180</v>
      </c>
      <c r="B112" s="18" t="s">
        <v>181</v>
      </c>
      <c r="C112" s="15">
        <v>1000</v>
      </c>
      <c r="D112" s="15">
        <v>0</v>
      </c>
      <c r="E112" s="15">
        <v>1000</v>
      </c>
      <c r="F112" s="15">
        <v>20000</v>
      </c>
      <c r="G112" s="16">
        <f>ROUND(F112*340.75,2)</f>
        <v>6815000</v>
      </c>
      <c r="H112" s="16">
        <v>4000000</v>
      </c>
      <c r="I112" s="15">
        <v>0</v>
      </c>
      <c r="J112" s="12">
        <f>ROUND(I112*340.75,2)</f>
        <v>0</v>
      </c>
    </row>
    <row r="113" spans="1:10" ht="24.75" customHeight="1">
      <c r="A113" s="17" t="s">
        <v>182</v>
      </c>
      <c r="B113" s="18" t="s">
        <v>183</v>
      </c>
      <c r="C113" s="15">
        <v>300</v>
      </c>
      <c r="D113" s="15">
        <v>0</v>
      </c>
      <c r="E113" s="15">
        <v>300</v>
      </c>
      <c r="F113" s="15">
        <v>300</v>
      </c>
      <c r="G113" s="16">
        <f>ROUND(F113*340.75,2)</f>
        <v>102225</v>
      </c>
      <c r="H113" s="16">
        <v>100000</v>
      </c>
      <c r="I113" s="15">
        <v>0</v>
      </c>
      <c r="J113" s="12">
        <f>ROUND(I113*340.75,2)</f>
        <v>0</v>
      </c>
    </row>
    <row r="114" spans="1:10" ht="24.75" customHeight="1" thickBot="1">
      <c r="A114" s="24"/>
      <c r="B114" s="30"/>
      <c r="C114" s="26"/>
      <c r="D114" s="26"/>
      <c r="E114" s="26"/>
      <c r="F114" s="26"/>
      <c r="G114" s="27"/>
      <c r="H114" s="27"/>
      <c r="I114" s="26"/>
      <c r="J114" s="12"/>
    </row>
    <row r="115" spans="1:10" ht="24.75" customHeight="1">
      <c r="A115" s="144" t="s">
        <v>18</v>
      </c>
      <c r="B115" s="145" t="s">
        <v>19</v>
      </c>
      <c r="C115" s="146" t="s">
        <v>20</v>
      </c>
      <c r="D115" s="146" t="s">
        <v>21</v>
      </c>
      <c r="E115" s="146" t="s">
        <v>20</v>
      </c>
      <c r="F115" s="146" t="s">
        <v>20</v>
      </c>
      <c r="G115" s="33" t="s">
        <v>20</v>
      </c>
      <c r="H115" s="33" t="s">
        <v>20</v>
      </c>
      <c r="I115" s="147" t="s">
        <v>22</v>
      </c>
      <c r="J115" s="5"/>
    </row>
    <row r="116" spans="1:10" ht="24.75" customHeight="1" thickBot="1">
      <c r="A116" s="148"/>
      <c r="B116" s="142"/>
      <c r="C116" s="140" t="s">
        <v>23</v>
      </c>
      <c r="D116" s="140" t="s">
        <v>24</v>
      </c>
      <c r="E116" s="140" t="s">
        <v>23</v>
      </c>
      <c r="F116" s="140" t="s">
        <v>25</v>
      </c>
      <c r="G116" s="141" t="s">
        <v>26</v>
      </c>
      <c r="H116" s="141" t="s">
        <v>26</v>
      </c>
      <c r="I116" s="149" t="s">
        <v>27</v>
      </c>
      <c r="J116" s="6"/>
    </row>
    <row r="117" spans="1:10" ht="24.75" customHeight="1" thickBot="1">
      <c r="A117" s="150"/>
      <c r="B117" s="151"/>
      <c r="C117" s="152" t="s">
        <v>758</v>
      </c>
      <c r="D117" s="152" t="s">
        <v>28</v>
      </c>
      <c r="E117" s="152" t="s">
        <v>28</v>
      </c>
      <c r="F117" s="152" t="s">
        <v>30</v>
      </c>
      <c r="G117" s="153" t="s">
        <v>31</v>
      </c>
      <c r="H117" s="153" t="s">
        <v>32</v>
      </c>
      <c r="I117" s="154" t="s">
        <v>29</v>
      </c>
      <c r="J117" s="7"/>
    </row>
    <row r="118" spans="1:10" ht="24.75" customHeight="1">
      <c r="A118" s="21" t="s">
        <v>184</v>
      </c>
      <c r="B118" s="9" t="s">
        <v>185</v>
      </c>
      <c r="C118" s="34"/>
      <c r="D118" s="34"/>
      <c r="E118" s="34"/>
      <c r="F118" s="34"/>
      <c r="G118" s="157"/>
      <c r="H118" s="157"/>
      <c r="I118" s="34"/>
      <c r="J118" s="31"/>
    </row>
    <row r="119" spans="1:10" ht="24.75" customHeight="1">
      <c r="A119" s="17" t="s">
        <v>186</v>
      </c>
      <c r="B119" s="18" t="s">
        <v>187</v>
      </c>
      <c r="C119" s="15">
        <v>50000</v>
      </c>
      <c r="D119" s="15">
        <v>20000</v>
      </c>
      <c r="E119" s="15">
        <v>70000</v>
      </c>
      <c r="F119" s="15">
        <v>30000</v>
      </c>
      <c r="G119" s="16">
        <f>ROUND(F119*340.75,2)</f>
        <v>10222500</v>
      </c>
      <c r="H119" s="16">
        <v>10000000</v>
      </c>
      <c r="I119" s="15">
        <v>55177.37</v>
      </c>
      <c r="J119" s="12">
        <f>ROUND(I119*340.75,2)</f>
        <v>18801688.83</v>
      </c>
    </row>
    <row r="120" spans="1:10" ht="24.75" customHeight="1">
      <c r="A120" s="17" t="s">
        <v>188</v>
      </c>
      <c r="B120" s="14" t="s">
        <v>189</v>
      </c>
      <c r="C120" s="15"/>
      <c r="D120" s="15"/>
      <c r="E120" s="15"/>
      <c r="F120" s="15"/>
      <c r="G120" s="16"/>
      <c r="H120" s="16"/>
      <c r="I120" s="15"/>
      <c r="J120" s="12"/>
    </row>
    <row r="121" spans="1:10" ht="24.75" customHeight="1">
      <c r="A121" s="17" t="s">
        <v>190</v>
      </c>
      <c r="B121" s="18" t="s">
        <v>191</v>
      </c>
      <c r="C121" s="15">
        <v>130000</v>
      </c>
      <c r="D121" s="15">
        <v>120000</v>
      </c>
      <c r="E121" s="15">
        <v>150000</v>
      </c>
      <c r="F121" s="15">
        <v>200000</v>
      </c>
      <c r="G121" s="16">
        <f>ROUND(F121*340.75,2)</f>
        <v>68150000</v>
      </c>
      <c r="H121" s="16">
        <v>50000000</v>
      </c>
      <c r="I121" s="15">
        <v>168281.12</v>
      </c>
      <c r="J121" s="12">
        <f>ROUND(I121*340.75,2)</f>
        <v>57341791.64</v>
      </c>
    </row>
    <row r="122" spans="1:10" ht="24.75" customHeight="1">
      <c r="A122" s="17" t="s">
        <v>192</v>
      </c>
      <c r="B122" s="18" t="s">
        <v>193</v>
      </c>
      <c r="C122" s="15">
        <v>220000</v>
      </c>
      <c r="D122" s="15">
        <v>200000</v>
      </c>
      <c r="E122" s="15">
        <v>200000</v>
      </c>
      <c r="F122" s="15">
        <v>200000</v>
      </c>
      <c r="G122" s="16">
        <f>ROUND(F122*340.75,2)</f>
        <v>68150000</v>
      </c>
      <c r="H122" s="16">
        <v>70000000</v>
      </c>
      <c r="I122" s="15">
        <v>199175.92</v>
      </c>
      <c r="J122" s="12">
        <f>ROUND(I122*340.75,2)</f>
        <v>67869194.74</v>
      </c>
    </row>
    <row r="123" spans="1:10" ht="24.75" customHeight="1">
      <c r="A123" s="17" t="s">
        <v>194</v>
      </c>
      <c r="B123" s="18" t="s">
        <v>195</v>
      </c>
      <c r="C123" s="15">
        <v>3000</v>
      </c>
      <c r="D123" s="15">
        <v>0</v>
      </c>
      <c r="E123" s="15">
        <v>3000</v>
      </c>
      <c r="F123" s="15">
        <v>3000</v>
      </c>
      <c r="G123" s="16">
        <f>ROUND(F123*340.75,2)</f>
        <v>1022250</v>
      </c>
      <c r="H123" s="16">
        <v>1200000</v>
      </c>
      <c r="I123" s="15">
        <v>1851</v>
      </c>
      <c r="J123" s="12">
        <f>ROUND(I123*340.75,2)</f>
        <v>630728.25</v>
      </c>
    </row>
    <row r="124" spans="1:10" ht="24.75" customHeight="1">
      <c r="A124" s="17"/>
      <c r="B124" s="18" t="s">
        <v>6</v>
      </c>
      <c r="C124" s="15"/>
      <c r="D124" s="15"/>
      <c r="E124" s="15"/>
      <c r="F124" s="15"/>
      <c r="G124" s="16"/>
      <c r="H124" s="16"/>
      <c r="I124" s="15"/>
      <c r="J124" s="12"/>
    </row>
    <row r="125" spans="1:10" ht="24.75" customHeight="1">
      <c r="A125" s="17" t="s">
        <v>196</v>
      </c>
      <c r="B125" s="14" t="s">
        <v>197</v>
      </c>
      <c r="C125" s="15"/>
      <c r="D125" s="15"/>
      <c r="E125" s="15"/>
      <c r="F125" s="15"/>
      <c r="G125" s="16"/>
      <c r="H125" s="16"/>
      <c r="I125" s="15"/>
      <c r="J125" s="12"/>
    </row>
    <row r="126" spans="1:10" ht="24.75" customHeight="1">
      <c r="A126" s="17" t="s">
        <v>198</v>
      </c>
      <c r="B126" s="18" t="s">
        <v>199</v>
      </c>
      <c r="C126" s="15">
        <v>2000</v>
      </c>
      <c r="D126" s="15">
        <v>2000</v>
      </c>
      <c r="E126" s="15">
        <v>2000</v>
      </c>
      <c r="F126" s="15">
        <v>1500</v>
      </c>
      <c r="G126" s="16">
        <f>ROUND(F126*340.75,2)</f>
        <v>511125</v>
      </c>
      <c r="H126" s="16">
        <v>600000</v>
      </c>
      <c r="I126" s="15">
        <v>590</v>
      </c>
      <c r="J126" s="12">
        <f>ROUND(I126*340.75,2)</f>
        <v>201042.5</v>
      </c>
    </row>
    <row r="127" spans="1:10" ht="24.75" customHeight="1">
      <c r="A127" s="17" t="s">
        <v>200</v>
      </c>
      <c r="B127" s="18" t="s">
        <v>201</v>
      </c>
      <c r="C127" s="15">
        <v>100000</v>
      </c>
      <c r="D127" s="15">
        <v>100000</v>
      </c>
      <c r="E127" s="15">
        <v>100000</v>
      </c>
      <c r="F127" s="15">
        <v>75000</v>
      </c>
      <c r="G127" s="16">
        <f>ROUND(F127*340.75,2)</f>
        <v>25556250</v>
      </c>
      <c r="H127" s="16">
        <v>25000000</v>
      </c>
      <c r="I127" s="15">
        <v>99748</v>
      </c>
      <c r="J127" s="12">
        <f>ROUND(I127*340.75,2)</f>
        <v>33989131</v>
      </c>
    </row>
    <row r="128" spans="1:10" ht="24.75" customHeight="1">
      <c r="A128" s="17" t="s">
        <v>202</v>
      </c>
      <c r="B128" s="18" t="s">
        <v>203</v>
      </c>
      <c r="C128" s="15">
        <v>80000</v>
      </c>
      <c r="D128" s="15">
        <v>110000</v>
      </c>
      <c r="E128" s="15">
        <v>132000</v>
      </c>
      <c r="F128" s="15">
        <v>70000</v>
      </c>
      <c r="G128" s="16">
        <f>ROUND(F128*340.75,2)</f>
        <v>23852500</v>
      </c>
      <c r="H128" s="16">
        <v>20000000</v>
      </c>
      <c r="I128" s="15">
        <v>111448.1</v>
      </c>
      <c r="J128" s="12">
        <f>ROUND(I128*340.75,2)</f>
        <v>37975940.08</v>
      </c>
    </row>
    <row r="129" spans="1:10" ht="24.75" customHeight="1">
      <c r="A129" s="17" t="s">
        <v>204</v>
      </c>
      <c r="B129" s="14" t="s">
        <v>205</v>
      </c>
      <c r="C129" s="15"/>
      <c r="D129" s="15"/>
      <c r="E129" s="15"/>
      <c r="F129" s="15"/>
      <c r="G129" s="16"/>
      <c r="H129" s="16"/>
      <c r="I129" s="15"/>
      <c r="J129" s="12"/>
    </row>
    <row r="130" spans="1:10" ht="24.75" customHeight="1">
      <c r="A130" s="17" t="s">
        <v>206</v>
      </c>
      <c r="B130" s="18" t="s">
        <v>207</v>
      </c>
      <c r="C130" s="15">
        <v>5000</v>
      </c>
      <c r="D130" s="15">
        <v>2500</v>
      </c>
      <c r="E130" s="15">
        <v>5000</v>
      </c>
      <c r="F130" s="15">
        <v>40000</v>
      </c>
      <c r="G130" s="16">
        <f aca="true" t="shared" si="9" ref="G130:G135">ROUND(F130*340.75,2)</f>
        <v>13630000</v>
      </c>
      <c r="H130" s="16">
        <v>25000000</v>
      </c>
      <c r="I130" s="15">
        <v>4752.58</v>
      </c>
      <c r="J130" s="12">
        <f aca="true" t="shared" si="10" ref="J130:J135">ROUND(I130*340.75,2)</f>
        <v>1619441.64</v>
      </c>
    </row>
    <row r="131" spans="1:10" ht="24.75" customHeight="1">
      <c r="A131" s="17" t="s">
        <v>208</v>
      </c>
      <c r="B131" s="18" t="s">
        <v>209</v>
      </c>
      <c r="C131" s="15">
        <v>0</v>
      </c>
      <c r="D131" s="15">
        <v>0</v>
      </c>
      <c r="E131" s="15">
        <v>0</v>
      </c>
      <c r="F131" s="15">
        <v>20000</v>
      </c>
      <c r="G131" s="16">
        <f t="shared" si="9"/>
        <v>6815000</v>
      </c>
      <c r="H131" s="16">
        <v>15000000</v>
      </c>
      <c r="I131" s="15">
        <v>0</v>
      </c>
      <c r="J131" s="12">
        <f t="shared" si="10"/>
        <v>0</v>
      </c>
    </row>
    <row r="132" spans="1:10" ht="24.75" customHeight="1">
      <c r="A132" s="17" t="s">
        <v>210</v>
      </c>
      <c r="B132" s="18" t="s">
        <v>211</v>
      </c>
      <c r="C132" s="15">
        <v>0</v>
      </c>
      <c r="D132" s="15">
        <v>0</v>
      </c>
      <c r="E132" s="15">
        <v>0</v>
      </c>
      <c r="F132" s="15">
        <v>10000</v>
      </c>
      <c r="G132" s="16">
        <f t="shared" si="9"/>
        <v>3407500</v>
      </c>
      <c r="H132" s="16">
        <v>500000</v>
      </c>
      <c r="I132" s="15">
        <v>0</v>
      </c>
      <c r="J132" s="12">
        <f t="shared" si="10"/>
        <v>0</v>
      </c>
    </row>
    <row r="133" spans="1:10" ht="24.75" customHeight="1">
      <c r="A133" s="17" t="s">
        <v>212</v>
      </c>
      <c r="B133" s="18" t="s">
        <v>213</v>
      </c>
      <c r="C133" s="15">
        <v>100</v>
      </c>
      <c r="D133" s="15">
        <v>0</v>
      </c>
      <c r="E133" s="15">
        <v>100</v>
      </c>
      <c r="F133" s="15">
        <v>8500</v>
      </c>
      <c r="G133" s="16">
        <f t="shared" si="9"/>
        <v>2896375</v>
      </c>
      <c r="H133" s="16">
        <v>3000000</v>
      </c>
      <c r="I133" s="15">
        <v>0</v>
      </c>
      <c r="J133" s="12">
        <f t="shared" si="10"/>
        <v>0</v>
      </c>
    </row>
    <row r="134" spans="1:10" ht="24.75" customHeight="1">
      <c r="A134" s="17" t="s">
        <v>214</v>
      </c>
      <c r="B134" s="18" t="s">
        <v>215</v>
      </c>
      <c r="C134" s="15">
        <v>50000</v>
      </c>
      <c r="D134" s="15">
        <v>35000</v>
      </c>
      <c r="E134" s="15">
        <v>50000</v>
      </c>
      <c r="F134" s="15">
        <v>40000</v>
      </c>
      <c r="G134" s="16">
        <f t="shared" si="9"/>
        <v>13630000</v>
      </c>
      <c r="H134" s="16">
        <v>15000000</v>
      </c>
      <c r="I134" s="15">
        <v>17632.28</v>
      </c>
      <c r="J134" s="12">
        <f t="shared" si="10"/>
        <v>6008199.41</v>
      </c>
    </row>
    <row r="135" spans="1:10" ht="24.75" customHeight="1">
      <c r="A135" s="17" t="s">
        <v>216</v>
      </c>
      <c r="B135" s="18" t="s">
        <v>217</v>
      </c>
      <c r="C135" s="15">
        <v>230000</v>
      </c>
      <c r="D135" s="15">
        <v>30000</v>
      </c>
      <c r="E135" s="15">
        <v>230000</v>
      </c>
      <c r="F135" s="15">
        <v>800000</v>
      </c>
      <c r="G135" s="16">
        <f t="shared" si="9"/>
        <v>272600000</v>
      </c>
      <c r="H135" s="16">
        <v>220000000</v>
      </c>
      <c r="I135" s="15">
        <v>90653.63</v>
      </c>
      <c r="J135" s="12">
        <f t="shared" si="10"/>
        <v>30890224.42</v>
      </c>
    </row>
    <row r="136" spans="1:10" ht="24.75" customHeight="1" thickBot="1">
      <c r="A136" s="24"/>
      <c r="B136" s="25"/>
      <c r="C136" s="26"/>
      <c r="D136" s="26"/>
      <c r="E136" s="26"/>
      <c r="F136" s="26"/>
      <c r="G136" s="27"/>
      <c r="H136" s="27"/>
      <c r="I136" s="26"/>
      <c r="J136" s="12"/>
    </row>
    <row r="137" spans="1:10" ht="24.75" customHeight="1">
      <c r="A137" s="144" t="s">
        <v>18</v>
      </c>
      <c r="B137" s="145" t="s">
        <v>19</v>
      </c>
      <c r="C137" s="146" t="s">
        <v>20</v>
      </c>
      <c r="D137" s="146" t="s">
        <v>21</v>
      </c>
      <c r="E137" s="146" t="s">
        <v>20</v>
      </c>
      <c r="F137" s="146" t="s">
        <v>20</v>
      </c>
      <c r="G137" s="33" t="s">
        <v>20</v>
      </c>
      <c r="H137" s="33" t="s">
        <v>20</v>
      </c>
      <c r="I137" s="147" t="s">
        <v>22</v>
      </c>
      <c r="J137" s="5"/>
    </row>
    <row r="138" spans="1:10" ht="24.75" customHeight="1" thickBot="1">
      <c r="A138" s="148"/>
      <c r="B138" s="142"/>
      <c r="C138" s="140" t="s">
        <v>23</v>
      </c>
      <c r="D138" s="140" t="s">
        <v>24</v>
      </c>
      <c r="E138" s="140" t="s">
        <v>23</v>
      </c>
      <c r="F138" s="140" t="s">
        <v>25</v>
      </c>
      <c r="G138" s="141" t="s">
        <v>26</v>
      </c>
      <c r="H138" s="141" t="s">
        <v>26</v>
      </c>
      <c r="I138" s="149" t="s">
        <v>27</v>
      </c>
      <c r="J138" s="6"/>
    </row>
    <row r="139" spans="1:10" ht="24.75" customHeight="1" thickBot="1">
      <c r="A139" s="150"/>
      <c r="B139" s="151"/>
      <c r="C139" s="152" t="s">
        <v>758</v>
      </c>
      <c r="D139" s="152" t="s">
        <v>28</v>
      </c>
      <c r="E139" s="152" t="s">
        <v>28</v>
      </c>
      <c r="F139" s="152" t="s">
        <v>30</v>
      </c>
      <c r="G139" s="153" t="s">
        <v>31</v>
      </c>
      <c r="H139" s="153" t="s">
        <v>32</v>
      </c>
      <c r="I139" s="154" t="s">
        <v>29</v>
      </c>
      <c r="J139" s="7"/>
    </row>
    <row r="140" spans="1:10" ht="24.75" customHeight="1">
      <c r="A140" s="21" t="s">
        <v>218</v>
      </c>
      <c r="B140" s="32" t="s">
        <v>219</v>
      </c>
      <c r="C140" s="10">
        <v>0</v>
      </c>
      <c r="D140" s="10">
        <v>0</v>
      </c>
      <c r="E140" s="10">
        <v>0</v>
      </c>
      <c r="F140" s="10">
        <v>3000</v>
      </c>
      <c r="G140" s="11">
        <f>ROUND(F140*340.75,2)</f>
        <v>1022250</v>
      </c>
      <c r="H140" s="11">
        <v>1000000</v>
      </c>
      <c r="I140" s="10">
        <v>0</v>
      </c>
      <c r="J140" s="12">
        <f>ROUND(I140*340.75,2)</f>
        <v>0</v>
      </c>
    </row>
    <row r="141" spans="1:10" ht="24.75" customHeight="1">
      <c r="A141" s="17" t="s">
        <v>220</v>
      </c>
      <c r="B141" s="14" t="s">
        <v>221</v>
      </c>
      <c r="C141" s="15"/>
      <c r="D141" s="15"/>
      <c r="E141" s="15"/>
      <c r="F141" s="15"/>
      <c r="G141" s="16"/>
      <c r="H141" s="16"/>
      <c r="I141" s="15"/>
      <c r="J141" s="12"/>
    </row>
    <row r="142" spans="1:10" ht="24.75" customHeight="1">
      <c r="A142" s="17" t="s">
        <v>222</v>
      </c>
      <c r="B142" s="18" t="s">
        <v>223</v>
      </c>
      <c r="C142" s="15">
        <v>10000</v>
      </c>
      <c r="D142" s="15">
        <v>6500</v>
      </c>
      <c r="E142" s="15">
        <v>7000</v>
      </c>
      <c r="F142" s="15">
        <v>50000</v>
      </c>
      <c r="G142" s="16">
        <f>ROUND(F142*340.75,2)</f>
        <v>17037500</v>
      </c>
      <c r="H142" s="16">
        <v>30000000</v>
      </c>
      <c r="I142" s="15">
        <v>8095.38</v>
      </c>
      <c r="J142" s="12">
        <f>ROUND(I142*340.75,2)</f>
        <v>2758500.74</v>
      </c>
    </row>
    <row r="143" spans="1:10" ht="24.75" customHeight="1">
      <c r="A143" s="17" t="s">
        <v>224</v>
      </c>
      <c r="B143" s="14" t="s">
        <v>225</v>
      </c>
      <c r="C143" s="15"/>
      <c r="D143" s="15"/>
      <c r="E143" s="15"/>
      <c r="F143" s="15"/>
      <c r="G143" s="16"/>
      <c r="H143" s="16"/>
      <c r="I143" s="15"/>
      <c r="J143" s="12"/>
    </row>
    <row r="144" spans="1:10" ht="24.75" customHeight="1">
      <c r="A144" s="17" t="s">
        <v>226</v>
      </c>
      <c r="B144" s="18" t="s">
        <v>227</v>
      </c>
      <c r="C144" s="15">
        <v>1050</v>
      </c>
      <c r="D144" s="15">
        <v>0</v>
      </c>
      <c r="E144" s="15">
        <v>1050</v>
      </c>
      <c r="F144" s="15">
        <v>7500</v>
      </c>
      <c r="G144" s="16">
        <f>ROUND(F144*340.75,2)</f>
        <v>2555625</v>
      </c>
      <c r="H144" s="16">
        <v>2000000</v>
      </c>
      <c r="I144" s="15">
        <v>980.19</v>
      </c>
      <c r="J144" s="12">
        <f>ROUND(I144*340.75,2)</f>
        <v>333999.74</v>
      </c>
    </row>
    <row r="145" spans="1:10" ht="24.75" customHeight="1">
      <c r="A145" s="17" t="s">
        <v>228</v>
      </c>
      <c r="B145" s="18" t="s">
        <v>229</v>
      </c>
      <c r="C145" s="15">
        <v>25000</v>
      </c>
      <c r="D145" s="15">
        <v>20000</v>
      </c>
      <c r="E145" s="15">
        <v>20000</v>
      </c>
      <c r="F145" s="15">
        <v>45000</v>
      </c>
      <c r="G145" s="16">
        <f>ROUND(F145*340.75,2)</f>
        <v>15333750</v>
      </c>
      <c r="H145" s="16">
        <v>15000000</v>
      </c>
      <c r="I145" s="15">
        <v>29799.98</v>
      </c>
      <c r="J145" s="12">
        <f>ROUND(I145*340.75,2)</f>
        <v>10154343.19</v>
      </c>
    </row>
    <row r="146" spans="1:10" ht="24.75" customHeight="1">
      <c r="A146" s="17" t="s">
        <v>230</v>
      </c>
      <c r="B146" s="18" t="s">
        <v>231</v>
      </c>
      <c r="C146" s="15">
        <v>1500</v>
      </c>
      <c r="D146" s="15">
        <v>300</v>
      </c>
      <c r="E146" s="15">
        <v>1500</v>
      </c>
      <c r="F146" s="15">
        <v>1500</v>
      </c>
      <c r="G146" s="16">
        <f>ROUND(F146*340.75,2)</f>
        <v>511125</v>
      </c>
      <c r="H146" s="16">
        <v>500000</v>
      </c>
      <c r="I146" s="15">
        <v>1114.86</v>
      </c>
      <c r="J146" s="12">
        <f>ROUND(I146*340.75,2)</f>
        <v>379888.55</v>
      </c>
    </row>
    <row r="147" spans="1:10" ht="24.75" customHeight="1">
      <c r="A147" s="17" t="s">
        <v>232</v>
      </c>
      <c r="B147" s="14" t="s">
        <v>233</v>
      </c>
      <c r="C147" s="15"/>
      <c r="D147" s="15"/>
      <c r="E147" s="15"/>
      <c r="F147" s="15"/>
      <c r="G147" s="16"/>
      <c r="H147" s="16"/>
      <c r="I147" s="15"/>
      <c r="J147" s="12"/>
    </row>
    <row r="148" spans="1:10" ht="24.75" customHeight="1">
      <c r="A148" s="17" t="s">
        <v>234</v>
      </c>
      <c r="B148" s="18" t="s">
        <v>235</v>
      </c>
      <c r="C148" s="15">
        <v>200000</v>
      </c>
      <c r="D148" s="15">
        <v>30000</v>
      </c>
      <c r="E148" s="15">
        <v>300000</v>
      </c>
      <c r="F148" s="15">
        <v>4300000</v>
      </c>
      <c r="G148" s="16">
        <f>ROUND(F148*340.75,2)</f>
        <v>1465225000</v>
      </c>
      <c r="H148" s="16">
        <v>1800000000</v>
      </c>
      <c r="I148" s="15">
        <v>382845.09</v>
      </c>
      <c r="J148" s="12">
        <f>ROUND(I148*340.75,2)</f>
        <v>130454464.42</v>
      </c>
    </row>
    <row r="149" spans="1:10" ht="24.75" customHeight="1">
      <c r="A149" s="17" t="s">
        <v>236</v>
      </c>
      <c r="B149" s="18" t="s">
        <v>237</v>
      </c>
      <c r="C149" s="15">
        <v>100000</v>
      </c>
      <c r="D149" s="15">
        <v>10000</v>
      </c>
      <c r="E149" s="15">
        <v>15000</v>
      </c>
      <c r="F149" s="15">
        <v>15000</v>
      </c>
      <c r="G149" s="16">
        <f>ROUND(F149*340.75,2)</f>
        <v>5111250</v>
      </c>
      <c r="H149" s="16">
        <v>5000000</v>
      </c>
      <c r="I149" s="15">
        <v>8415.38</v>
      </c>
      <c r="J149" s="12">
        <f>ROUND(I149*340.75,2)</f>
        <v>2867540.74</v>
      </c>
    </row>
    <row r="150" spans="1:10" ht="24.75" customHeight="1">
      <c r="A150" s="17" t="s">
        <v>238</v>
      </c>
      <c r="B150" s="18" t="s">
        <v>239</v>
      </c>
      <c r="C150" s="15">
        <v>40000</v>
      </c>
      <c r="D150" s="15">
        <v>30000</v>
      </c>
      <c r="E150" s="15">
        <v>40000</v>
      </c>
      <c r="F150" s="15">
        <v>150000</v>
      </c>
      <c r="G150" s="16">
        <f>ROUND(F150*340.75,2)</f>
        <v>51112500</v>
      </c>
      <c r="H150" s="16">
        <v>14000000</v>
      </c>
      <c r="I150" s="15">
        <v>8154.04</v>
      </c>
      <c r="J150" s="12">
        <f>ROUND(I150*340.75,2)</f>
        <v>2778489.13</v>
      </c>
    </row>
    <row r="151" spans="1:10" ht="24.75" customHeight="1">
      <c r="A151" s="17" t="s">
        <v>240</v>
      </c>
      <c r="B151" s="18" t="s">
        <v>241</v>
      </c>
      <c r="C151" s="15">
        <v>40000</v>
      </c>
      <c r="D151" s="15">
        <v>30000</v>
      </c>
      <c r="E151" s="15">
        <v>40000</v>
      </c>
      <c r="F151" s="15">
        <v>20000</v>
      </c>
      <c r="G151" s="16">
        <f>ROUND(F151*340.75,2)</f>
        <v>6815000</v>
      </c>
      <c r="H151" s="16">
        <v>10000000</v>
      </c>
      <c r="I151" s="15">
        <v>4663.19</v>
      </c>
      <c r="J151" s="12">
        <f>ROUND(I151*340.75,2)</f>
        <v>1588981.99</v>
      </c>
    </row>
    <row r="152" spans="1:10" ht="24.75" customHeight="1">
      <c r="A152" s="17" t="s">
        <v>242</v>
      </c>
      <c r="B152" s="18" t="s">
        <v>243</v>
      </c>
      <c r="C152" s="15">
        <v>40000</v>
      </c>
      <c r="D152" s="15">
        <v>30000</v>
      </c>
      <c r="E152" s="15">
        <v>40000</v>
      </c>
      <c r="F152" s="15">
        <v>20000</v>
      </c>
      <c r="G152" s="16">
        <f>ROUND(F152*340.75,2)</f>
        <v>6815000</v>
      </c>
      <c r="H152" s="16">
        <v>10000000</v>
      </c>
      <c r="I152" s="15">
        <v>41993.44</v>
      </c>
      <c r="J152" s="12">
        <f>ROUND(I152*340.75,2)</f>
        <v>14309264.68</v>
      </c>
    </row>
    <row r="153" spans="1:10" ht="24.75" customHeight="1">
      <c r="A153" s="17"/>
      <c r="B153" s="14" t="s">
        <v>244</v>
      </c>
      <c r="C153" s="15">
        <f aca="true" t="shared" si="11" ref="C153:J153">SUM(C111:C152)</f>
        <v>2378950</v>
      </c>
      <c r="D153" s="15">
        <f t="shared" si="11"/>
        <v>1726300</v>
      </c>
      <c r="E153" s="15">
        <f t="shared" si="11"/>
        <v>2457950</v>
      </c>
      <c r="F153" s="15">
        <f t="shared" si="11"/>
        <v>7280300</v>
      </c>
      <c r="G153" s="16">
        <f t="shared" si="11"/>
        <v>2480762225</v>
      </c>
      <c r="H153" s="16">
        <f t="shared" si="11"/>
        <v>2666900000</v>
      </c>
      <c r="I153" s="15">
        <f t="shared" si="11"/>
        <v>2544095.9</v>
      </c>
      <c r="J153" s="3">
        <f t="shared" si="11"/>
        <v>866900677.9499998</v>
      </c>
    </row>
    <row r="154" spans="1:10" ht="24.75" customHeight="1">
      <c r="A154" s="17" t="s">
        <v>245</v>
      </c>
      <c r="B154" s="14" t="s">
        <v>246</v>
      </c>
      <c r="C154" s="15"/>
      <c r="D154" s="15"/>
      <c r="E154" s="15"/>
      <c r="F154" s="15"/>
      <c r="G154" s="16"/>
      <c r="H154" s="16"/>
      <c r="I154" s="15"/>
      <c r="J154" s="12"/>
    </row>
    <row r="155" spans="1:10" ht="24.75" customHeight="1">
      <c r="A155" s="17" t="s">
        <v>247</v>
      </c>
      <c r="B155" s="14" t="s">
        <v>248</v>
      </c>
      <c r="C155" s="15"/>
      <c r="D155" s="15"/>
      <c r="E155" s="15"/>
      <c r="F155" s="15"/>
      <c r="G155" s="16"/>
      <c r="H155" s="16"/>
      <c r="I155" s="15"/>
      <c r="J155" s="12"/>
    </row>
    <row r="156" spans="1:10" ht="24.75" customHeight="1">
      <c r="A156" s="17" t="s">
        <v>249</v>
      </c>
      <c r="B156" s="18" t="s">
        <v>250</v>
      </c>
      <c r="C156" s="15">
        <v>100000</v>
      </c>
      <c r="D156" s="15">
        <v>10000</v>
      </c>
      <c r="E156" s="15">
        <v>100000</v>
      </c>
      <c r="F156" s="15">
        <v>2000</v>
      </c>
      <c r="G156" s="16">
        <f>ROUND(F156*340.75,2)</f>
        <v>681500</v>
      </c>
      <c r="H156" s="16">
        <v>1000000</v>
      </c>
      <c r="I156" s="15">
        <v>26464.5</v>
      </c>
      <c r="J156" s="12">
        <f>ROUND(I156*340.75,2)</f>
        <v>9017778.38</v>
      </c>
    </row>
    <row r="157" spans="1:10" ht="24.75" customHeight="1">
      <c r="A157" s="17" t="s">
        <v>251</v>
      </c>
      <c r="B157" s="18" t="s">
        <v>252</v>
      </c>
      <c r="C157" s="15">
        <v>300000</v>
      </c>
      <c r="D157" s="15">
        <v>80000</v>
      </c>
      <c r="E157" s="15">
        <v>300000</v>
      </c>
      <c r="F157" s="15">
        <v>20000</v>
      </c>
      <c r="G157" s="16">
        <f>ROUND(F157*340.75,2)</f>
        <v>6815000</v>
      </c>
      <c r="H157" s="16">
        <v>8000000</v>
      </c>
      <c r="I157" s="15">
        <v>149559.93</v>
      </c>
      <c r="J157" s="12">
        <f>ROUND(I157*340.75,2)</f>
        <v>50962546.15</v>
      </c>
    </row>
    <row r="158" spans="1:10" ht="24.75" customHeight="1" thickBot="1">
      <c r="A158" s="24"/>
      <c r="B158" s="25"/>
      <c r="C158" s="26"/>
      <c r="D158" s="26"/>
      <c r="E158" s="26"/>
      <c r="F158" s="26"/>
      <c r="G158" s="27"/>
      <c r="H158" s="27"/>
      <c r="I158" s="26"/>
      <c r="J158" s="12"/>
    </row>
    <row r="159" spans="1:10" ht="24.75" customHeight="1">
      <c r="A159" s="144" t="s">
        <v>18</v>
      </c>
      <c r="B159" s="145" t="s">
        <v>19</v>
      </c>
      <c r="C159" s="146" t="s">
        <v>20</v>
      </c>
      <c r="D159" s="146" t="s">
        <v>21</v>
      </c>
      <c r="E159" s="146" t="s">
        <v>20</v>
      </c>
      <c r="F159" s="146" t="s">
        <v>20</v>
      </c>
      <c r="G159" s="33" t="s">
        <v>20</v>
      </c>
      <c r="H159" s="33" t="s">
        <v>20</v>
      </c>
      <c r="I159" s="147" t="s">
        <v>22</v>
      </c>
      <c r="J159" s="5"/>
    </row>
    <row r="160" spans="1:10" ht="24.75" customHeight="1" thickBot="1">
      <c r="A160" s="148"/>
      <c r="B160" s="142"/>
      <c r="C160" s="140" t="s">
        <v>23</v>
      </c>
      <c r="D160" s="140" t="s">
        <v>24</v>
      </c>
      <c r="E160" s="140" t="s">
        <v>23</v>
      </c>
      <c r="F160" s="140" t="s">
        <v>25</v>
      </c>
      <c r="G160" s="141" t="s">
        <v>26</v>
      </c>
      <c r="H160" s="141" t="s">
        <v>26</v>
      </c>
      <c r="I160" s="149" t="s">
        <v>27</v>
      </c>
      <c r="J160" s="6"/>
    </row>
    <row r="161" spans="1:10" ht="24.75" customHeight="1" thickBot="1">
      <c r="A161" s="150"/>
      <c r="B161" s="151"/>
      <c r="C161" s="152" t="s">
        <v>758</v>
      </c>
      <c r="D161" s="152" t="s">
        <v>28</v>
      </c>
      <c r="E161" s="152" t="s">
        <v>28</v>
      </c>
      <c r="F161" s="152" t="s">
        <v>30</v>
      </c>
      <c r="G161" s="153" t="s">
        <v>31</v>
      </c>
      <c r="H161" s="153" t="s">
        <v>32</v>
      </c>
      <c r="I161" s="154" t="s">
        <v>29</v>
      </c>
      <c r="J161" s="7"/>
    </row>
    <row r="162" spans="1:10" ht="24.75" customHeight="1">
      <c r="A162" s="21" t="s">
        <v>253</v>
      </c>
      <c r="B162" s="32" t="s">
        <v>254</v>
      </c>
      <c r="C162" s="10">
        <v>2000</v>
      </c>
      <c r="D162" s="10">
        <v>500</v>
      </c>
      <c r="E162" s="10">
        <v>2000</v>
      </c>
      <c r="F162" s="10">
        <v>2000</v>
      </c>
      <c r="G162" s="11">
        <f>ROUND(F162*340.75,2)</f>
        <v>681500</v>
      </c>
      <c r="H162" s="11">
        <v>1000000</v>
      </c>
      <c r="I162" s="10">
        <v>660</v>
      </c>
      <c r="J162" s="12">
        <f>ROUND(I162*340.75,2)</f>
        <v>224895</v>
      </c>
    </row>
    <row r="163" spans="1:10" ht="24.75" customHeight="1">
      <c r="A163" s="17" t="s">
        <v>255</v>
      </c>
      <c r="B163" s="18" t="s">
        <v>256</v>
      </c>
      <c r="C163" s="15">
        <v>35000</v>
      </c>
      <c r="D163" s="15">
        <v>20000</v>
      </c>
      <c r="E163" s="15">
        <v>35000</v>
      </c>
      <c r="F163" s="15">
        <v>90000</v>
      </c>
      <c r="G163" s="16">
        <f>ROUND(F163*340.75,2)</f>
        <v>30667500</v>
      </c>
      <c r="H163" s="16">
        <v>30000000</v>
      </c>
      <c r="I163" s="15">
        <v>24575.89</v>
      </c>
      <c r="J163" s="12">
        <f>ROUND(I163*340.75,2)</f>
        <v>8374234.52</v>
      </c>
    </row>
    <row r="164" spans="1:10" ht="24.75" customHeight="1">
      <c r="A164" s="17" t="s">
        <v>257</v>
      </c>
      <c r="B164" s="14" t="s">
        <v>258</v>
      </c>
      <c r="C164" s="15"/>
      <c r="D164" s="15"/>
      <c r="E164" s="15"/>
      <c r="F164" s="15"/>
      <c r="G164" s="16"/>
      <c r="H164" s="16"/>
      <c r="I164" s="15"/>
      <c r="J164" s="12"/>
    </row>
    <row r="165" spans="1:10" ht="24.75" customHeight="1">
      <c r="A165" s="17" t="s">
        <v>259</v>
      </c>
      <c r="B165" s="18" t="s">
        <v>260</v>
      </c>
      <c r="C165" s="15">
        <v>2000</v>
      </c>
      <c r="D165" s="15">
        <v>0</v>
      </c>
      <c r="E165" s="15">
        <v>2000</v>
      </c>
      <c r="F165" s="15">
        <v>2000</v>
      </c>
      <c r="G165" s="16">
        <f>ROUND(F165*340.75,2)</f>
        <v>681500</v>
      </c>
      <c r="H165" s="16">
        <v>1000000</v>
      </c>
      <c r="I165" s="15">
        <v>0</v>
      </c>
      <c r="J165" s="12">
        <f>ROUND(I165*340.75,2)</f>
        <v>0</v>
      </c>
    </row>
    <row r="166" spans="1:10" ht="24.75" customHeight="1">
      <c r="A166" s="17" t="s">
        <v>261</v>
      </c>
      <c r="B166" s="18" t="s">
        <v>262</v>
      </c>
      <c r="C166" s="15">
        <v>1500</v>
      </c>
      <c r="D166" s="15">
        <v>0</v>
      </c>
      <c r="E166" s="15">
        <v>1500</v>
      </c>
      <c r="F166" s="15">
        <v>1500</v>
      </c>
      <c r="G166" s="16">
        <f>ROUND(F166*340.75,2)</f>
        <v>511125</v>
      </c>
      <c r="H166" s="16">
        <v>600000</v>
      </c>
      <c r="I166" s="15">
        <v>0</v>
      </c>
      <c r="J166" s="12">
        <f>ROUND(I166*340.75,2)</f>
        <v>0</v>
      </c>
    </row>
    <row r="167" spans="1:10" ht="24.75" customHeight="1">
      <c r="A167" s="17"/>
      <c r="B167" s="14" t="s">
        <v>263</v>
      </c>
      <c r="C167" s="15">
        <f aca="true" t="shared" si="12" ref="C167:J167">SUM(C155:C166)</f>
        <v>440500</v>
      </c>
      <c r="D167" s="15">
        <f>SUM(D154:D166)</f>
        <v>110500</v>
      </c>
      <c r="E167" s="15">
        <f t="shared" si="12"/>
        <v>440500</v>
      </c>
      <c r="F167" s="15">
        <f t="shared" si="12"/>
        <v>117500</v>
      </c>
      <c r="G167" s="16">
        <f t="shared" si="12"/>
        <v>40038125</v>
      </c>
      <c r="H167" s="16">
        <f t="shared" si="12"/>
        <v>41600000</v>
      </c>
      <c r="I167" s="15">
        <f t="shared" si="12"/>
        <v>201260.32</v>
      </c>
      <c r="J167" s="3">
        <f t="shared" si="12"/>
        <v>68579454.05</v>
      </c>
    </row>
    <row r="168" spans="1:10" ht="24.75" customHeight="1">
      <c r="A168" s="17"/>
      <c r="B168" s="14" t="s">
        <v>264</v>
      </c>
      <c r="C168" s="35">
        <f>SUM($39:$39+$56:$56+$72:$72+$77:$77+$108:$108+$153:$153+$167:$167)</f>
        <v>9006300</v>
      </c>
      <c r="D168" s="35">
        <f>SUM(D39+D56+D72+D77+D108+D153+D167)</f>
        <v>6809652</v>
      </c>
      <c r="E168" s="35">
        <f aca="true" t="shared" si="13" ref="E168:J168">SUM($39:$39+$56:$56+$72:$72+$77:$77+$108:$108+$153:$153+$167:$167)</f>
        <v>9107300</v>
      </c>
      <c r="F168" s="35">
        <f t="shared" si="13"/>
        <v>12457450</v>
      </c>
      <c r="G168" s="36">
        <f t="shared" si="13"/>
        <v>4244876087.5</v>
      </c>
      <c r="H168" s="36">
        <f t="shared" si="13"/>
        <v>3967380000</v>
      </c>
      <c r="I168" s="35">
        <f t="shared" si="13"/>
        <v>8207331.68</v>
      </c>
      <c r="J168" s="37" t="e">
        <f t="shared" si="13"/>
        <v>#VALUE!</v>
      </c>
    </row>
    <row r="169" spans="1:10" ht="24.75" customHeight="1">
      <c r="A169" s="13" t="s">
        <v>265</v>
      </c>
      <c r="B169" s="14" t="s">
        <v>266</v>
      </c>
      <c r="C169" s="15"/>
      <c r="D169" s="15"/>
      <c r="E169" s="15"/>
      <c r="F169" s="15"/>
      <c r="G169" s="16"/>
      <c r="H169" s="16"/>
      <c r="I169" s="15"/>
      <c r="J169" s="12"/>
    </row>
    <row r="170" spans="1:10" ht="24.75" customHeight="1">
      <c r="A170" s="17" t="s">
        <v>267</v>
      </c>
      <c r="B170" s="14" t="s">
        <v>268</v>
      </c>
      <c r="C170" s="15"/>
      <c r="D170" s="15"/>
      <c r="E170" s="15"/>
      <c r="F170" s="15"/>
      <c r="G170" s="16"/>
      <c r="H170" s="16"/>
      <c r="I170" s="15"/>
      <c r="J170" s="12"/>
    </row>
    <row r="171" spans="1:10" ht="24.75" customHeight="1">
      <c r="A171" s="17"/>
      <c r="B171" s="14" t="s">
        <v>269</v>
      </c>
      <c r="C171" s="15"/>
      <c r="D171" s="15"/>
      <c r="E171" s="15"/>
      <c r="F171" s="15"/>
      <c r="G171" s="16"/>
      <c r="H171" s="16"/>
      <c r="I171" s="15"/>
      <c r="J171" s="12"/>
    </row>
    <row r="172" spans="1:10" ht="24.75" customHeight="1">
      <c r="A172" s="17" t="s">
        <v>270</v>
      </c>
      <c r="B172" s="14" t="s">
        <v>271</v>
      </c>
      <c r="C172" s="15"/>
      <c r="D172" s="15"/>
      <c r="E172" s="15"/>
      <c r="F172" s="15"/>
      <c r="G172" s="16"/>
      <c r="H172" s="16"/>
      <c r="I172" s="15"/>
      <c r="J172" s="12"/>
    </row>
    <row r="173" spans="1:10" ht="24.75" customHeight="1">
      <c r="A173" s="17" t="s">
        <v>272</v>
      </c>
      <c r="B173" s="18" t="s">
        <v>273</v>
      </c>
      <c r="C173" s="15">
        <v>90000</v>
      </c>
      <c r="D173" s="15">
        <v>80000</v>
      </c>
      <c r="E173" s="15">
        <v>125000</v>
      </c>
      <c r="F173" s="15">
        <v>1485000</v>
      </c>
      <c r="G173" s="16">
        <f>ROUND(F173*340.75,2)</f>
        <v>506013750</v>
      </c>
      <c r="H173" s="16">
        <v>520000000</v>
      </c>
      <c r="I173" s="15">
        <v>120879.42</v>
      </c>
      <c r="J173" s="12">
        <f>ROUND(I173*340.75,2)</f>
        <v>41189662.37</v>
      </c>
    </row>
    <row r="174" spans="1:10" ht="24.75" customHeight="1">
      <c r="A174" s="17" t="s">
        <v>274</v>
      </c>
      <c r="B174" s="14" t="s">
        <v>275</v>
      </c>
      <c r="C174" s="15"/>
      <c r="D174" s="15"/>
      <c r="E174" s="15"/>
      <c r="F174" s="15"/>
      <c r="G174" s="16"/>
      <c r="H174" s="16"/>
      <c r="I174" s="15"/>
      <c r="J174" s="12"/>
    </row>
    <row r="175" spans="1:10" ht="24.75" customHeight="1">
      <c r="A175" s="17" t="s">
        <v>276</v>
      </c>
      <c r="B175" s="18" t="s">
        <v>275</v>
      </c>
      <c r="C175" s="15">
        <v>4000</v>
      </c>
      <c r="D175" s="15">
        <v>2000</v>
      </c>
      <c r="E175" s="15">
        <v>6000</v>
      </c>
      <c r="F175" s="15">
        <v>30000</v>
      </c>
      <c r="G175" s="16">
        <f>ROUND(F175*340.75,2)</f>
        <v>10222500</v>
      </c>
      <c r="H175" s="16">
        <v>11000000</v>
      </c>
      <c r="I175" s="15">
        <v>3532.83</v>
      </c>
      <c r="J175" s="12">
        <f>ROUND(I175*340.75,2)</f>
        <v>1203811.82</v>
      </c>
    </row>
    <row r="176" spans="1:10" ht="24.75" customHeight="1">
      <c r="A176" s="17" t="s">
        <v>277</v>
      </c>
      <c r="B176" s="14" t="s">
        <v>278</v>
      </c>
      <c r="C176" s="15"/>
      <c r="D176" s="15"/>
      <c r="E176" s="15"/>
      <c r="F176" s="15"/>
      <c r="G176" s="16"/>
      <c r="H176" s="16"/>
      <c r="I176" s="15"/>
      <c r="J176" s="12"/>
    </row>
    <row r="177" spans="1:10" ht="24.75" customHeight="1">
      <c r="A177" s="17" t="s">
        <v>279</v>
      </c>
      <c r="B177" s="18" t="s">
        <v>280</v>
      </c>
      <c r="C177" s="15">
        <v>750</v>
      </c>
      <c r="D177" s="15">
        <v>200</v>
      </c>
      <c r="E177" s="15">
        <v>750</v>
      </c>
      <c r="F177" s="15">
        <v>150</v>
      </c>
      <c r="G177" s="16">
        <f>ROUND(F177*340.75,2)</f>
        <v>51112.5</v>
      </c>
      <c r="H177" s="16">
        <v>100000</v>
      </c>
      <c r="I177" s="15">
        <v>453.82</v>
      </c>
      <c r="J177" s="12">
        <f>ROUND(I177*340.75,2)</f>
        <v>154639.17</v>
      </c>
    </row>
    <row r="178" spans="1:10" ht="24.75" customHeight="1">
      <c r="A178" s="17"/>
      <c r="B178" s="14" t="s">
        <v>281</v>
      </c>
      <c r="C178" s="15">
        <f aca="true" t="shared" si="14" ref="C178:J178">SUM(C173:C177)</f>
        <v>94750</v>
      </c>
      <c r="D178" s="15">
        <f>SUM(D170:D177)</f>
        <v>82200</v>
      </c>
      <c r="E178" s="15">
        <f t="shared" si="14"/>
        <v>131750</v>
      </c>
      <c r="F178" s="15">
        <f t="shared" si="14"/>
        <v>1515150</v>
      </c>
      <c r="G178" s="16">
        <f t="shared" si="14"/>
        <v>516287362.5</v>
      </c>
      <c r="H178" s="16">
        <f t="shared" si="14"/>
        <v>531100000</v>
      </c>
      <c r="I178" s="15">
        <f t="shared" si="14"/>
        <v>124866.07</v>
      </c>
      <c r="J178" s="3">
        <f t="shared" si="14"/>
        <v>42548113.36</v>
      </c>
    </row>
    <row r="179" spans="1:10" ht="24.75" customHeight="1" thickBot="1">
      <c r="A179" s="24"/>
      <c r="B179" s="30"/>
      <c r="C179" s="26"/>
      <c r="D179" s="26"/>
      <c r="E179" s="26"/>
      <c r="F179" s="26"/>
      <c r="G179" s="27"/>
      <c r="H179" s="27"/>
      <c r="I179" s="26"/>
      <c r="J179" s="12"/>
    </row>
    <row r="180" spans="1:10" ht="24.75" customHeight="1">
      <c r="A180" s="144" t="s">
        <v>18</v>
      </c>
      <c r="B180" s="145" t="s">
        <v>19</v>
      </c>
      <c r="C180" s="146" t="s">
        <v>20</v>
      </c>
      <c r="D180" s="146" t="s">
        <v>21</v>
      </c>
      <c r="E180" s="146" t="s">
        <v>20</v>
      </c>
      <c r="F180" s="146" t="s">
        <v>20</v>
      </c>
      <c r="G180" s="33" t="s">
        <v>20</v>
      </c>
      <c r="H180" s="33" t="s">
        <v>20</v>
      </c>
      <c r="I180" s="147" t="s">
        <v>22</v>
      </c>
      <c r="J180" s="5"/>
    </row>
    <row r="181" spans="1:10" ht="24.75" customHeight="1" thickBot="1">
      <c r="A181" s="148"/>
      <c r="B181" s="142"/>
      <c r="C181" s="140" t="s">
        <v>23</v>
      </c>
      <c r="D181" s="140" t="s">
        <v>24</v>
      </c>
      <c r="E181" s="140" t="s">
        <v>23</v>
      </c>
      <c r="F181" s="140" t="s">
        <v>25</v>
      </c>
      <c r="G181" s="141" t="s">
        <v>26</v>
      </c>
      <c r="H181" s="141" t="s">
        <v>26</v>
      </c>
      <c r="I181" s="149" t="s">
        <v>27</v>
      </c>
      <c r="J181" s="6"/>
    </row>
    <row r="182" spans="1:10" ht="24.75" customHeight="1" thickBot="1">
      <c r="A182" s="150"/>
      <c r="B182" s="151"/>
      <c r="C182" s="152" t="s">
        <v>758</v>
      </c>
      <c r="D182" s="152" t="s">
        <v>28</v>
      </c>
      <c r="E182" s="152" t="s">
        <v>28</v>
      </c>
      <c r="F182" s="152" t="s">
        <v>30</v>
      </c>
      <c r="G182" s="153" t="s">
        <v>31</v>
      </c>
      <c r="H182" s="153" t="s">
        <v>32</v>
      </c>
      <c r="I182" s="154" t="s">
        <v>29</v>
      </c>
      <c r="J182" s="7"/>
    </row>
    <row r="183" spans="1:10" ht="24.75" customHeight="1">
      <c r="A183" s="21" t="s">
        <v>282</v>
      </c>
      <c r="B183" s="9" t="s">
        <v>283</v>
      </c>
      <c r="C183" s="34"/>
      <c r="D183" s="34"/>
      <c r="E183" s="34"/>
      <c r="F183" s="34"/>
      <c r="G183" s="157"/>
      <c r="H183" s="157"/>
      <c r="I183" s="34"/>
      <c r="J183" s="31"/>
    </row>
    <row r="184" spans="1:10" ht="24.75" customHeight="1">
      <c r="A184" s="17" t="s">
        <v>284</v>
      </c>
      <c r="B184" s="14" t="s">
        <v>285</v>
      </c>
      <c r="C184" s="38"/>
      <c r="D184" s="38"/>
      <c r="E184" s="38"/>
      <c r="F184" s="38"/>
      <c r="G184" s="39"/>
      <c r="H184" s="39"/>
      <c r="I184" s="38"/>
      <c r="J184" s="31"/>
    </row>
    <row r="185" spans="1:10" ht="24.75" customHeight="1">
      <c r="A185" s="17" t="s">
        <v>286</v>
      </c>
      <c r="B185" s="18" t="s">
        <v>287</v>
      </c>
      <c r="C185" s="15">
        <v>800</v>
      </c>
      <c r="D185" s="15">
        <v>200</v>
      </c>
      <c r="E185" s="15">
        <v>800</v>
      </c>
      <c r="F185" s="15">
        <v>4000</v>
      </c>
      <c r="G185" s="16">
        <f>ROUND(F185*340.75,2)</f>
        <v>1363000</v>
      </c>
      <c r="H185" s="16">
        <v>1500000</v>
      </c>
      <c r="I185" s="15">
        <v>0</v>
      </c>
      <c r="J185" s="12">
        <f>ROUND(I185*340.75,2)</f>
        <v>0</v>
      </c>
    </row>
    <row r="186" spans="1:10" ht="24.75" customHeight="1">
      <c r="A186" s="17"/>
      <c r="B186" s="14" t="s">
        <v>288</v>
      </c>
      <c r="C186" s="40">
        <f>SUM(C185:C185)</f>
        <v>800</v>
      </c>
      <c r="D186" s="40">
        <f>SUM(D183:D185)</f>
        <v>200</v>
      </c>
      <c r="E186" s="40">
        <f>SUM(E185:E185)</f>
        <v>800</v>
      </c>
      <c r="F186" s="40">
        <f>SUM(F185:F185)</f>
        <v>4000</v>
      </c>
      <c r="G186" s="16">
        <f>ROUND(F186*340.75,2)</f>
        <v>1363000</v>
      </c>
      <c r="H186" s="41">
        <f>SUM(H185:H185)</f>
        <v>1500000</v>
      </c>
      <c r="I186" s="40">
        <f>SUM(I185:I185)</f>
        <v>0</v>
      </c>
      <c r="J186" s="12">
        <f>ROUND(I186*340.75,2)</f>
        <v>0</v>
      </c>
    </row>
    <row r="187" spans="1:10" ht="24.75" customHeight="1">
      <c r="A187" s="17" t="s">
        <v>289</v>
      </c>
      <c r="B187" s="14" t="s">
        <v>290</v>
      </c>
      <c r="C187" s="40"/>
      <c r="D187" s="40"/>
      <c r="E187" s="40"/>
      <c r="F187" s="40"/>
      <c r="G187" s="41"/>
      <c r="H187" s="41"/>
      <c r="I187" s="40"/>
      <c r="J187" s="12"/>
    </row>
    <row r="188" spans="1:10" ht="24.75" customHeight="1">
      <c r="A188" s="17" t="s">
        <v>291</v>
      </c>
      <c r="B188" s="14" t="s">
        <v>292</v>
      </c>
      <c r="C188" s="15"/>
      <c r="D188" s="15"/>
      <c r="E188" s="15"/>
      <c r="F188" s="15"/>
      <c r="G188" s="16"/>
      <c r="H188" s="16"/>
      <c r="I188" s="15"/>
      <c r="J188" s="12"/>
    </row>
    <row r="189" spans="1:10" ht="24.75" customHeight="1">
      <c r="A189" s="17" t="s">
        <v>293</v>
      </c>
      <c r="B189" s="18" t="s">
        <v>294</v>
      </c>
      <c r="C189" s="15">
        <v>8000</v>
      </c>
      <c r="D189" s="15">
        <v>8000</v>
      </c>
      <c r="E189" s="15">
        <v>8000</v>
      </c>
      <c r="F189" s="15">
        <v>10000</v>
      </c>
      <c r="G189" s="16">
        <f>ROUND(F189*340.75,2)</f>
        <v>3407500</v>
      </c>
      <c r="H189" s="16">
        <v>4500000</v>
      </c>
      <c r="I189" s="15">
        <v>2676.76</v>
      </c>
      <c r="J189" s="12">
        <f>ROUND(I189*340.75,2)</f>
        <v>912105.97</v>
      </c>
    </row>
    <row r="190" spans="1:10" ht="24.75" customHeight="1">
      <c r="A190" s="17" t="s">
        <v>295</v>
      </c>
      <c r="B190" s="14" t="s">
        <v>296</v>
      </c>
      <c r="C190" s="15"/>
      <c r="D190" s="15"/>
      <c r="E190" s="15"/>
      <c r="F190" s="15"/>
      <c r="G190" s="16"/>
      <c r="H190" s="16"/>
      <c r="I190" s="15"/>
      <c r="J190" s="12"/>
    </row>
    <row r="191" spans="1:10" ht="24.75" customHeight="1">
      <c r="A191" s="17" t="s">
        <v>297</v>
      </c>
      <c r="B191" s="18" t="s">
        <v>298</v>
      </c>
      <c r="C191" s="15">
        <v>0</v>
      </c>
      <c r="D191" s="15">
        <v>0</v>
      </c>
      <c r="E191" s="15">
        <v>1000</v>
      </c>
      <c r="F191" s="15">
        <v>5000</v>
      </c>
      <c r="G191" s="16">
        <f>ROUND(F191*340.75,2)</f>
        <v>1703750</v>
      </c>
      <c r="H191" s="16">
        <v>1500000</v>
      </c>
      <c r="I191" s="15">
        <v>0</v>
      </c>
      <c r="J191" s="12">
        <f>ROUND(I191*340.75,2)</f>
        <v>0</v>
      </c>
    </row>
    <row r="192" spans="1:10" ht="24.75" customHeight="1">
      <c r="A192" s="17"/>
      <c r="B192" s="14" t="s">
        <v>299</v>
      </c>
      <c r="C192" s="15">
        <f>SUM(C189:C191)</f>
        <v>8000</v>
      </c>
      <c r="D192" s="15">
        <f>SUM(D188:D191)</f>
        <v>8000</v>
      </c>
      <c r="E192" s="15">
        <f aca="true" t="shared" si="15" ref="E192:J192">SUM(E189:E191)</f>
        <v>9000</v>
      </c>
      <c r="F192" s="15">
        <f t="shared" si="15"/>
        <v>15000</v>
      </c>
      <c r="G192" s="16">
        <f t="shared" si="15"/>
        <v>5111250</v>
      </c>
      <c r="H192" s="16">
        <f t="shared" si="15"/>
        <v>6000000</v>
      </c>
      <c r="I192" s="15">
        <f t="shared" si="15"/>
        <v>2676.76</v>
      </c>
      <c r="J192" s="3">
        <f t="shared" si="15"/>
        <v>912105.97</v>
      </c>
    </row>
    <row r="193" spans="1:10" ht="24.75" customHeight="1">
      <c r="A193" s="17" t="s">
        <v>300</v>
      </c>
      <c r="B193" s="14" t="s">
        <v>301</v>
      </c>
      <c r="C193" s="15"/>
      <c r="D193" s="15"/>
      <c r="E193" s="15"/>
      <c r="F193" s="15"/>
      <c r="G193" s="16"/>
      <c r="H193" s="16"/>
      <c r="I193" s="15"/>
      <c r="J193" s="12"/>
    </row>
    <row r="194" spans="1:10" ht="24.75" customHeight="1">
      <c r="A194" s="17" t="s">
        <v>302</v>
      </c>
      <c r="B194" s="14" t="s">
        <v>303</v>
      </c>
      <c r="C194" s="15"/>
      <c r="D194" s="15"/>
      <c r="E194" s="15"/>
      <c r="F194" s="15"/>
      <c r="G194" s="16"/>
      <c r="H194" s="16"/>
      <c r="I194" s="15"/>
      <c r="J194" s="12"/>
    </row>
    <row r="195" spans="1:10" ht="24.75" customHeight="1">
      <c r="A195" s="17" t="s">
        <v>304</v>
      </c>
      <c r="B195" s="18" t="s">
        <v>305</v>
      </c>
      <c r="C195" s="15">
        <v>0</v>
      </c>
      <c r="D195" s="15">
        <v>0</v>
      </c>
      <c r="E195" s="15">
        <v>0</v>
      </c>
      <c r="F195" s="15">
        <v>5000</v>
      </c>
      <c r="G195" s="16">
        <f>ROUND(F195*340.75,2)</f>
        <v>1703750</v>
      </c>
      <c r="H195" s="16">
        <v>1000000</v>
      </c>
      <c r="I195" s="15">
        <v>0</v>
      </c>
      <c r="J195" s="12">
        <f>ROUND(I195*340.75,2)</f>
        <v>0</v>
      </c>
    </row>
    <row r="196" spans="1:10" ht="24.75" customHeight="1">
      <c r="A196" s="17"/>
      <c r="B196" s="14" t="s">
        <v>306</v>
      </c>
      <c r="C196" s="15">
        <f aca="true" t="shared" si="16" ref="C196:J196">SUM(C195:C195)</f>
        <v>0</v>
      </c>
      <c r="D196" s="15">
        <f>SUM(D194:D195)</f>
        <v>0</v>
      </c>
      <c r="E196" s="15">
        <f t="shared" si="16"/>
        <v>0</v>
      </c>
      <c r="F196" s="15">
        <f t="shared" si="16"/>
        <v>5000</v>
      </c>
      <c r="G196" s="16">
        <f t="shared" si="16"/>
        <v>1703750</v>
      </c>
      <c r="H196" s="16">
        <f t="shared" si="16"/>
        <v>1000000</v>
      </c>
      <c r="I196" s="15">
        <f t="shared" si="16"/>
        <v>0</v>
      </c>
      <c r="J196" s="3">
        <f t="shared" si="16"/>
        <v>0</v>
      </c>
    </row>
    <row r="197" spans="1:10" ht="24.75" customHeight="1" thickBot="1">
      <c r="A197" s="24"/>
      <c r="B197" s="30"/>
      <c r="C197" s="26"/>
      <c r="D197" s="26"/>
      <c r="E197" s="26"/>
      <c r="F197" s="26"/>
      <c r="G197" s="27"/>
      <c r="H197" s="27"/>
      <c r="I197" s="26"/>
      <c r="J197" s="12"/>
    </row>
    <row r="198" spans="1:10" ht="24.75" customHeight="1">
      <c r="A198" s="144" t="s">
        <v>18</v>
      </c>
      <c r="B198" s="145" t="s">
        <v>19</v>
      </c>
      <c r="C198" s="146" t="s">
        <v>20</v>
      </c>
      <c r="D198" s="146" t="s">
        <v>21</v>
      </c>
      <c r="E198" s="146" t="s">
        <v>20</v>
      </c>
      <c r="F198" s="146" t="s">
        <v>20</v>
      </c>
      <c r="G198" s="33" t="s">
        <v>20</v>
      </c>
      <c r="H198" s="33" t="s">
        <v>20</v>
      </c>
      <c r="I198" s="147" t="s">
        <v>22</v>
      </c>
      <c r="J198" s="5"/>
    </row>
    <row r="199" spans="1:10" ht="24.75" customHeight="1" thickBot="1">
      <c r="A199" s="148"/>
      <c r="B199" s="142"/>
      <c r="C199" s="140" t="s">
        <v>23</v>
      </c>
      <c r="D199" s="140" t="s">
        <v>24</v>
      </c>
      <c r="E199" s="140" t="s">
        <v>23</v>
      </c>
      <c r="F199" s="140" t="s">
        <v>25</v>
      </c>
      <c r="G199" s="141" t="s">
        <v>26</v>
      </c>
      <c r="H199" s="141" t="s">
        <v>26</v>
      </c>
      <c r="I199" s="149" t="s">
        <v>27</v>
      </c>
      <c r="J199" s="6"/>
    </row>
    <row r="200" spans="1:10" ht="24.75" customHeight="1" thickBot="1">
      <c r="A200" s="150"/>
      <c r="B200" s="151"/>
      <c r="C200" s="152" t="s">
        <v>758</v>
      </c>
      <c r="D200" s="152" t="s">
        <v>28</v>
      </c>
      <c r="E200" s="152" t="s">
        <v>28</v>
      </c>
      <c r="F200" s="152" t="s">
        <v>30</v>
      </c>
      <c r="G200" s="153" t="s">
        <v>31</v>
      </c>
      <c r="H200" s="153" t="s">
        <v>32</v>
      </c>
      <c r="I200" s="154" t="s">
        <v>29</v>
      </c>
      <c r="J200" s="7"/>
    </row>
    <row r="201" spans="1:10" ht="24.75" customHeight="1">
      <c r="A201" s="21" t="s">
        <v>307</v>
      </c>
      <c r="B201" s="9" t="s">
        <v>308</v>
      </c>
      <c r="C201" s="34"/>
      <c r="D201" s="34"/>
      <c r="E201" s="34"/>
      <c r="F201" s="34"/>
      <c r="G201" s="157"/>
      <c r="H201" s="157"/>
      <c r="I201" s="34"/>
      <c r="J201" s="31"/>
    </row>
    <row r="202" spans="1:10" ht="24.75" customHeight="1">
      <c r="A202" s="17" t="s">
        <v>309</v>
      </c>
      <c r="B202" s="14" t="s">
        <v>310</v>
      </c>
      <c r="C202" s="38"/>
      <c r="D202" s="38"/>
      <c r="E202" s="38"/>
      <c r="F202" s="38"/>
      <c r="G202" s="39"/>
      <c r="H202" s="39"/>
      <c r="I202" s="38"/>
      <c r="J202" s="31"/>
    </row>
    <row r="203" spans="1:10" ht="24.75" customHeight="1">
      <c r="A203" s="17" t="s">
        <v>311</v>
      </c>
      <c r="B203" s="18" t="s">
        <v>310</v>
      </c>
      <c r="C203" s="15">
        <v>30000</v>
      </c>
      <c r="D203" s="15">
        <v>20000</v>
      </c>
      <c r="E203" s="15">
        <v>20000</v>
      </c>
      <c r="F203" s="15">
        <v>20000</v>
      </c>
      <c r="G203" s="16">
        <f>ROUND(F203*340.75,2)</f>
        <v>6815000</v>
      </c>
      <c r="H203" s="16">
        <v>10000000</v>
      </c>
      <c r="I203" s="15">
        <v>23192.54</v>
      </c>
      <c r="J203" s="12">
        <f>ROUND(I203*340.75,2)</f>
        <v>7902858.01</v>
      </c>
    </row>
    <row r="204" spans="1:10" ht="24.75" customHeight="1">
      <c r="A204" s="17" t="s">
        <v>312</v>
      </c>
      <c r="B204" s="14" t="s">
        <v>313</v>
      </c>
      <c r="C204" s="15"/>
      <c r="D204" s="15"/>
      <c r="E204" s="15"/>
      <c r="F204" s="15"/>
      <c r="G204" s="16"/>
      <c r="H204" s="16"/>
      <c r="I204" s="15"/>
      <c r="J204" s="12"/>
    </row>
    <row r="205" spans="1:10" ht="24.75" customHeight="1">
      <c r="A205" s="17" t="s">
        <v>314</v>
      </c>
      <c r="B205" s="18" t="s">
        <v>313</v>
      </c>
      <c r="C205" s="15">
        <v>30000</v>
      </c>
      <c r="D205" s="15">
        <v>20000</v>
      </c>
      <c r="E205" s="15">
        <v>20000</v>
      </c>
      <c r="F205" s="15">
        <v>35000</v>
      </c>
      <c r="G205" s="16">
        <f>ROUND(F205*340.75,2)</f>
        <v>11926250</v>
      </c>
      <c r="H205" s="16">
        <v>15000000</v>
      </c>
      <c r="I205" s="15">
        <v>29900.12</v>
      </c>
      <c r="J205" s="12">
        <f>ROUND(I205*340.75,2)</f>
        <v>10188465.89</v>
      </c>
    </row>
    <row r="206" spans="1:10" ht="24.75" customHeight="1">
      <c r="A206" s="17" t="s">
        <v>315</v>
      </c>
      <c r="B206" s="14" t="s">
        <v>316</v>
      </c>
      <c r="C206" s="15"/>
      <c r="D206" s="15"/>
      <c r="E206" s="15"/>
      <c r="F206" s="15"/>
      <c r="G206" s="16"/>
      <c r="H206" s="16"/>
      <c r="I206" s="15"/>
      <c r="J206" s="12"/>
    </row>
    <row r="207" spans="1:10" ht="24.75" customHeight="1">
      <c r="A207" s="17" t="s">
        <v>317</v>
      </c>
      <c r="B207" s="18" t="s">
        <v>318</v>
      </c>
      <c r="C207" s="15">
        <v>15000</v>
      </c>
      <c r="D207" s="15">
        <v>9000</v>
      </c>
      <c r="E207" s="15">
        <v>10000</v>
      </c>
      <c r="F207" s="15">
        <v>20000</v>
      </c>
      <c r="G207" s="16">
        <f>ROUND(F207*340.75,2)</f>
        <v>6815000</v>
      </c>
      <c r="H207" s="16">
        <v>10000000</v>
      </c>
      <c r="I207" s="15">
        <v>9278.36</v>
      </c>
      <c r="J207" s="12">
        <f>ROUND(I207*340.75,2)</f>
        <v>3161601.17</v>
      </c>
    </row>
    <row r="208" spans="1:10" ht="24.75" customHeight="1">
      <c r="A208" s="17"/>
      <c r="B208" s="14" t="s">
        <v>319</v>
      </c>
      <c r="C208" s="15">
        <f>SUM(C203:C207)</f>
        <v>75000</v>
      </c>
      <c r="D208" s="15">
        <f>SUM(D202:D207)</f>
        <v>49000</v>
      </c>
      <c r="E208" s="15">
        <f aca="true" t="shared" si="17" ref="E208:J208">SUM(E203:E207)</f>
        <v>50000</v>
      </c>
      <c r="F208" s="15">
        <f t="shared" si="17"/>
        <v>75000</v>
      </c>
      <c r="G208" s="16">
        <f t="shared" si="17"/>
        <v>25556250</v>
      </c>
      <c r="H208" s="16">
        <f t="shared" si="17"/>
        <v>35000000</v>
      </c>
      <c r="I208" s="15">
        <f t="shared" si="17"/>
        <v>62371.020000000004</v>
      </c>
      <c r="J208" s="3">
        <f t="shared" si="17"/>
        <v>21252925.07</v>
      </c>
    </row>
    <row r="209" spans="1:10" ht="24.75" customHeight="1">
      <c r="A209" s="17" t="s">
        <v>320</v>
      </c>
      <c r="B209" s="14" t="s">
        <v>321</v>
      </c>
      <c r="C209" s="15"/>
      <c r="D209" s="15"/>
      <c r="E209" s="15"/>
      <c r="F209" s="15"/>
      <c r="G209" s="16"/>
      <c r="H209" s="16"/>
      <c r="I209" s="15"/>
      <c r="J209" s="12"/>
    </row>
    <row r="210" spans="1:10" ht="24.75" customHeight="1">
      <c r="A210" s="17"/>
      <c r="B210" s="14" t="s">
        <v>322</v>
      </c>
      <c r="C210" s="15"/>
      <c r="D210" s="15"/>
      <c r="E210" s="15"/>
      <c r="F210" s="15"/>
      <c r="G210" s="16"/>
      <c r="H210" s="16"/>
      <c r="I210" s="15"/>
      <c r="J210" s="12"/>
    </row>
    <row r="211" spans="1:10" ht="24.75" customHeight="1">
      <c r="A211" s="17" t="s">
        <v>323</v>
      </c>
      <c r="B211" s="14" t="s">
        <v>324</v>
      </c>
      <c r="C211" s="15"/>
      <c r="D211" s="15"/>
      <c r="E211" s="15"/>
      <c r="F211" s="15"/>
      <c r="G211" s="16"/>
      <c r="H211" s="16"/>
      <c r="I211" s="15"/>
      <c r="J211" s="12"/>
    </row>
    <row r="212" spans="1:10" ht="24.75" customHeight="1">
      <c r="A212" s="17" t="s">
        <v>325</v>
      </c>
      <c r="B212" s="18" t="s">
        <v>326</v>
      </c>
      <c r="C212" s="15">
        <v>35000</v>
      </c>
      <c r="D212" s="15">
        <v>30000</v>
      </c>
      <c r="E212" s="15">
        <v>32000</v>
      </c>
      <c r="F212" s="15">
        <v>75000</v>
      </c>
      <c r="G212" s="16">
        <f>ROUND(F212*340.75,2)</f>
        <v>25556250</v>
      </c>
      <c r="H212" s="16">
        <v>25000000</v>
      </c>
      <c r="I212" s="15">
        <v>36312.23</v>
      </c>
      <c r="J212" s="12">
        <f>ROUND(I212*340.75,2)</f>
        <v>12373392.37</v>
      </c>
    </row>
    <row r="213" spans="1:10" ht="24.75" customHeight="1">
      <c r="A213" s="17"/>
      <c r="B213" s="14" t="s">
        <v>327</v>
      </c>
      <c r="C213" s="15">
        <f aca="true" t="shared" si="18" ref="C213:J213">SUM(C211:C212)</f>
        <v>35000</v>
      </c>
      <c r="D213" s="15">
        <f>SUM(D211:D212)</f>
        <v>30000</v>
      </c>
      <c r="E213" s="15">
        <f t="shared" si="18"/>
        <v>32000</v>
      </c>
      <c r="F213" s="15">
        <f t="shared" si="18"/>
        <v>75000</v>
      </c>
      <c r="G213" s="16">
        <f t="shared" si="18"/>
        <v>25556250</v>
      </c>
      <c r="H213" s="16">
        <f t="shared" si="18"/>
        <v>25000000</v>
      </c>
      <c r="I213" s="15">
        <f t="shared" si="18"/>
        <v>36312.23</v>
      </c>
      <c r="J213" s="3">
        <f t="shared" si="18"/>
        <v>12373392.37</v>
      </c>
    </row>
    <row r="214" spans="1:10" ht="24.75" customHeight="1">
      <c r="A214" s="17"/>
      <c r="B214" s="14" t="s">
        <v>328</v>
      </c>
      <c r="C214" s="35">
        <f>SUM($178:$178+$186:$186+$192:$192+$196:$196+$208:$208+$213:$213)</f>
        <v>213550</v>
      </c>
      <c r="D214" s="35">
        <f>SUM(D178+D186+D192+D196+D208+D213)</f>
        <v>169400</v>
      </c>
      <c r="E214" s="35">
        <f aca="true" t="shared" si="19" ref="E214:J214">SUM($178:$178+$186:$186+$192:$192+$196:$196+$208:$208+$213:$213)</f>
        <v>223550</v>
      </c>
      <c r="F214" s="35">
        <f t="shared" si="19"/>
        <v>1689150</v>
      </c>
      <c r="G214" s="36">
        <f t="shared" si="19"/>
        <v>575577862.5</v>
      </c>
      <c r="H214" s="36">
        <f t="shared" si="19"/>
        <v>599600000</v>
      </c>
      <c r="I214" s="35">
        <f t="shared" si="19"/>
        <v>226226.08000000002</v>
      </c>
      <c r="J214" s="37">
        <f t="shared" si="19"/>
        <v>77086536.77</v>
      </c>
    </row>
    <row r="215" spans="1:10" ht="24.75" customHeight="1">
      <c r="A215" s="13" t="s">
        <v>329</v>
      </c>
      <c r="B215" s="14" t="s">
        <v>330</v>
      </c>
      <c r="C215" s="15"/>
      <c r="D215" s="15"/>
      <c r="E215" s="15"/>
      <c r="F215" s="15"/>
      <c r="G215" s="16"/>
      <c r="H215" s="16"/>
      <c r="I215" s="15"/>
      <c r="J215" s="12"/>
    </row>
    <row r="216" spans="1:10" ht="24.75" customHeight="1">
      <c r="A216" s="17" t="s">
        <v>331</v>
      </c>
      <c r="B216" s="14" t="s">
        <v>332</v>
      </c>
      <c r="C216" s="15"/>
      <c r="D216" s="15"/>
      <c r="E216" s="15"/>
      <c r="F216" s="15"/>
      <c r="G216" s="16"/>
      <c r="H216" s="16"/>
      <c r="I216" s="15"/>
      <c r="J216" s="12"/>
    </row>
    <row r="217" spans="1:10" ht="24.75" customHeight="1">
      <c r="A217" s="17" t="s">
        <v>333</v>
      </c>
      <c r="B217" s="14" t="s">
        <v>334</v>
      </c>
      <c r="C217" s="15"/>
      <c r="D217" s="15"/>
      <c r="E217" s="15"/>
      <c r="F217" s="15"/>
      <c r="G217" s="16"/>
      <c r="H217" s="16"/>
      <c r="I217" s="15"/>
      <c r="J217" s="12"/>
    </row>
    <row r="218" spans="1:10" ht="24.75" customHeight="1">
      <c r="A218" s="17" t="s">
        <v>335</v>
      </c>
      <c r="B218" s="18" t="s">
        <v>738</v>
      </c>
      <c r="C218" s="15">
        <v>1000000</v>
      </c>
      <c r="D218" s="15">
        <v>100000</v>
      </c>
      <c r="E218" s="15">
        <v>450000</v>
      </c>
      <c r="F218" s="15">
        <v>1000</v>
      </c>
      <c r="G218" s="16">
        <f>ROUND(F218*340.75,2)</f>
        <v>340750</v>
      </c>
      <c r="H218" s="16">
        <v>500000</v>
      </c>
      <c r="I218" s="15">
        <v>0</v>
      </c>
      <c r="J218" s="12">
        <f>ROUND(I218*340.75,2)</f>
        <v>0</v>
      </c>
    </row>
    <row r="219" spans="1:10" ht="24.75" customHeight="1">
      <c r="A219" s="17"/>
      <c r="B219" s="18" t="s">
        <v>737</v>
      </c>
      <c r="C219" s="15"/>
      <c r="D219" s="15"/>
      <c r="E219" s="15"/>
      <c r="F219" s="15"/>
      <c r="G219" s="16"/>
      <c r="H219" s="16"/>
      <c r="I219" s="15"/>
      <c r="J219" s="12"/>
    </row>
    <row r="220" spans="1:10" ht="24.75" customHeight="1">
      <c r="A220" s="17"/>
      <c r="B220" s="18"/>
      <c r="C220" s="15"/>
      <c r="D220" s="15"/>
      <c r="E220" s="15"/>
      <c r="F220" s="15"/>
      <c r="G220" s="16"/>
      <c r="H220" s="16"/>
      <c r="I220" s="15"/>
      <c r="J220" s="12"/>
    </row>
    <row r="221" spans="1:10" ht="24.75" customHeight="1">
      <c r="A221" s="17"/>
      <c r="B221" s="14" t="s">
        <v>336</v>
      </c>
      <c r="C221" s="15">
        <v>1200000</v>
      </c>
      <c r="D221" s="15">
        <f>SUM(D216:D219)</f>
        <v>100000</v>
      </c>
      <c r="E221" s="15">
        <f aca="true" t="shared" si="20" ref="E221:J221">SUM(E218:E219)</f>
        <v>450000</v>
      </c>
      <c r="F221" s="15">
        <f t="shared" si="20"/>
        <v>1000</v>
      </c>
      <c r="G221" s="16">
        <f t="shared" si="20"/>
        <v>340750</v>
      </c>
      <c r="H221" s="16">
        <f t="shared" si="20"/>
        <v>500000</v>
      </c>
      <c r="I221" s="15">
        <f t="shared" si="20"/>
        <v>0</v>
      </c>
      <c r="J221" s="3">
        <f t="shared" si="20"/>
        <v>0</v>
      </c>
    </row>
    <row r="222" spans="1:10" ht="24.75" customHeight="1" thickBot="1">
      <c r="A222" s="24"/>
      <c r="B222" s="30"/>
      <c r="C222" s="26"/>
      <c r="D222" s="26"/>
      <c r="E222" s="26"/>
      <c r="F222" s="26"/>
      <c r="G222" s="27"/>
      <c r="H222" s="27"/>
      <c r="I222" s="26"/>
      <c r="J222" s="12"/>
    </row>
    <row r="223" spans="1:10" ht="24.75" customHeight="1">
      <c r="A223" s="144" t="s">
        <v>18</v>
      </c>
      <c r="B223" s="145" t="s">
        <v>19</v>
      </c>
      <c r="C223" s="146" t="s">
        <v>20</v>
      </c>
      <c r="D223" s="146" t="s">
        <v>21</v>
      </c>
      <c r="E223" s="146" t="s">
        <v>20</v>
      </c>
      <c r="F223" s="146" t="s">
        <v>20</v>
      </c>
      <c r="G223" s="33" t="s">
        <v>20</v>
      </c>
      <c r="H223" s="33" t="s">
        <v>20</v>
      </c>
      <c r="I223" s="147" t="s">
        <v>22</v>
      </c>
      <c r="J223" s="5"/>
    </row>
    <row r="224" spans="1:10" ht="24.75" customHeight="1" thickBot="1">
      <c r="A224" s="148"/>
      <c r="B224" s="142"/>
      <c r="C224" s="140" t="s">
        <v>23</v>
      </c>
      <c r="D224" s="140" t="s">
        <v>24</v>
      </c>
      <c r="E224" s="140" t="s">
        <v>23</v>
      </c>
      <c r="F224" s="140" t="s">
        <v>25</v>
      </c>
      <c r="G224" s="141" t="s">
        <v>26</v>
      </c>
      <c r="H224" s="141" t="s">
        <v>26</v>
      </c>
      <c r="I224" s="149" t="s">
        <v>27</v>
      </c>
      <c r="J224" s="6"/>
    </row>
    <row r="225" spans="1:10" ht="24.75" customHeight="1" thickBot="1">
      <c r="A225" s="150"/>
      <c r="B225" s="151"/>
      <c r="C225" s="152" t="s">
        <v>758</v>
      </c>
      <c r="D225" s="152" t="s">
        <v>28</v>
      </c>
      <c r="E225" s="152" t="s">
        <v>28</v>
      </c>
      <c r="F225" s="152" t="s">
        <v>30</v>
      </c>
      <c r="G225" s="153" t="s">
        <v>31</v>
      </c>
      <c r="H225" s="153" t="s">
        <v>32</v>
      </c>
      <c r="I225" s="154" t="s">
        <v>29</v>
      </c>
      <c r="J225" s="7"/>
    </row>
    <row r="226" spans="1:10" ht="24.75" customHeight="1">
      <c r="A226" s="21" t="s">
        <v>337</v>
      </c>
      <c r="B226" s="9" t="s">
        <v>338</v>
      </c>
      <c r="C226" s="34"/>
      <c r="D226" s="34"/>
      <c r="E226" s="34"/>
      <c r="F226" s="34"/>
      <c r="G226" s="157"/>
      <c r="H226" s="157"/>
      <c r="I226" s="34"/>
      <c r="J226" s="31"/>
    </row>
    <row r="227" spans="1:10" ht="24.75" customHeight="1">
      <c r="A227" s="17" t="s">
        <v>339</v>
      </c>
      <c r="B227" s="14" t="s">
        <v>340</v>
      </c>
      <c r="C227" s="38"/>
      <c r="D227" s="38"/>
      <c r="E227" s="38"/>
      <c r="F227" s="38"/>
      <c r="G227" s="39"/>
      <c r="H227" s="39"/>
      <c r="I227" s="38"/>
      <c r="J227" s="31"/>
    </row>
    <row r="228" spans="1:10" ht="24.75" customHeight="1">
      <c r="A228" s="17" t="s">
        <v>774</v>
      </c>
      <c r="B228" s="18" t="s">
        <v>739</v>
      </c>
      <c r="C228" s="15">
        <v>1450000</v>
      </c>
      <c r="D228" s="15">
        <v>3600000</v>
      </c>
      <c r="E228" s="15">
        <v>3750000</v>
      </c>
      <c r="F228" s="15">
        <v>5720000</v>
      </c>
      <c r="G228" s="16">
        <f>ROUND(F228*340.75,2)</f>
        <v>1949090000</v>
      </c>
      <c r="H228" s="16">
        <v>1900000000</v>
      </c>
      <c r="I228" s="15">
        <v>4559200</v>
      </c>
      <c r="J228" s="12" t="e">
        <f>ROUND(#REF!*340.75,2)</f>
        <v>#REF!</v>
      </c>
    </row>
    <row r="229" spans="1:10" ht="24.75" customHeight="1">
      <c r="A229" s="196" t="s">
        <v>773</v>
      </c>
      <c r="B229" s="193" t="s">
        <v>775</v>
      </c>
      <c r="C229" s="195">
        <v>2400000</v>
      </c>
      <c r="D229" s="193"/>
      <c r="I229" s="194"/>
      <c r="J229" s="12">
        <f>ROUND(I228*340.75,2)</f>
        <v>1553547400</v>
      </c>
    </row>
    <row r="230" spans="1:10" ht="24.75" customHeight="1">
      <c r="A230" s="17" t="s">
        <v>341</v>
      </c>
      <c r="B230" s="18" t="s">
        <v>342</v>
      </c>
      <c r="C230" s="15">
        <v>0</v>
      </c>
      <c r="D230" s="15">
        <v>0</v>
      </c>
      <c r="E230" s="15">
        <v>0</v>
      </c>
      <c r="F230" s="15">
        <v>485500</v>
      </c>
      <c r="G230" s="16">
        <f>ROUND(F230*340.75,2)</f>
        <v>165434125</v>
      </c>
      <c r="H230" s="16">
        <v>101000000</v>
      </c>
      <c r="I230" s="15">
        <v>274000</v>
      </c>
      <c r="J230" s="12">
        <f>ROUND(I230*340.75,2)</f>
        <v>93365500</v>
      </c>
    </row>
    <row r="231" spans="1:10" ht="24.75" customHeight="1">
      <c r="A231" s="17"/>
      <c r="B231" s="14" t="s">
        <v>343</v>
      </c>
      <c r="C231" s="15">
        <f>SUM(C228:C230)</f>
        <v>3850000</v>
      </c>
      <c r="D231" s="15">
        <f>SUM(D227:D230)</f>
        <v>3600000</v>
      </c>
      <c r="E231" s="15">
        <f aca="true" t="shared" si="21" ref="E231:J231">SUM(E228:E230)</f>
        <v>3750000</v>
      </c>
      <c r="F231" s="15">
        <f t="shared" si="21"/>
        <v>6205500</v>
      </c>
      <c r="G231" s="16">
        <f t="shared" si="21"/>
        <v>2114524125</v>
      </c>
      <c r="H231" s="16">
        <f t="shared" si="21"/>
        <v>2001000000</v>
      </c>
      <c r="I231" s="15">
        <f t="shared" si="21"/>
        <v>4833200</v>
      </c>
      <c r="J231" s="3" t="e">
        <f t="shared" si="21"/>
        <v>#REF!</v>
      </c>
    </row>
    <row r="232" spans="1:10" ht="24.75" customHeight="1">
      <c r="A232" s="17" t="s">
        <v>344</v>
      </c>
      <c r="B232" s="14" t="s">
        <v>345</v>
      </c>
      <c r="C232" s="15"/>
      <c r="D232" s="15"/>
      <c r="E232" s="15"/>
      <c r="F232" s="15"/>
      <c r="G232" s="16"/>
      <c r="H232" s="16"/>
      <c r="I232" s="15"/>
      <c r="J232" s="12"/>
    </row>
    <row r="233" spans="1:10" ht="24.75" customHeight="1">
      <c r="A233" s="17"/>
      <c r="B233" s="14" t="s">
        <v>346</v>
      </c>
      <c r="C233" s="15"/>
      <c r="D233" s="15"/>
      <c r="E233" s="15"/>
      <c r="F233" s="15"/>
      <c r="G233" s="16"/>
      <c r="H233" s="16"/>
      <c r="I233" s="15"/>
      <c r="J233" s="12"/>
    </row>
    <row r="234" spans="1:10" ht="24.75" customHeight="1">
      <c r="A234" s="17" t="s">
        <v>347</v>
      </c>
      <c r="B234" s="14" t="s">
        <v>348</v>
      </c>
      <c r="C234" s="15"/>
      <c r="D234" s="15"/>
      <c r="E234" s="15"/>
      <c r="F234" s="15"/>
      <c r="G234" s="16"/>
      <c r="H234" s="16"/>
      <c r="I234" s="15"/>
      <c r="J234" s="12"/>
    </row>
    <row r="235" spans="1:10" ht="24.75" customHeight="1">
      <c r="A235" s="17" t="s">
        <v>349</v>
      </c>
      <c r="B235" s="18" t="s">
        <v>350</v>
      </c>
      <c r="C235" s="15">
        <v>60000</v>
      </c>
      <c r="D235" s="15">
        <v>3000</v>
      </c>
      <c r="E235" s="15">
        <v>110000</v>
      </c>
      <c r="F235" s="15">
        <v>180000</v>
      </c>
      <c r="G235" s="16">
        <f>ROUND(F235*340.75,2)</f>
        <v>61335000</v>
      </c>
      <c r="H235" s="16">
        <v>60000000</v>
      </c>
      <c r="I235" s="15">
        <v>102884.12</v>
      </c>
      <c r="J235" s="12">
        <f>ROUND(I235*340.75,2)</f>
        <v>35057763.89</v>
      </c>
    </row>
    <row r="236" spans="1:10" ht="24.75" customHeight="1">
      <c r="A236" s="17" t="s">
        <v>351</v>
      </c>
      <c r="B236" s="14" t="s">
        <v>352</v>
      </c>
      <c r="C236" s="15"/>
      <c r="D236" s="15"/>
      <c r="E236" s="15"/>
      <c r="F236" s="15"/>
      <c r="G236" s="16"/>
      <c r="H236" s="16"/>
      <c r="I236" s="15"/>
      <c r="J236" s="12"/>
    </row>
    <row r="237" spans="1:10" ht="24.75" customHeight="1">
      <c r="A237" s="17"/>
      <c r="B237" s="14" t="s">
        <v>353</v>
      </c>
      <c r="C237" s="15"/>
      <c r="D237" s="15"/>
      <c r="E237" s="15"/>
      <c r="F237" s="15"/>
      <c r="G237" s="16"/>
      <c r="H237" s="16"/>
      <c r="I237" s="15"/>
      <c r="J237" s="12"/>
    </row>
    <row r="238" spans="1:10" ht="24.75" customHeight="1">
      <c r="A238" s="17" t="s">
        <v>354</v>
      </c>
      <c r="B238" s="18" t="s">
        <v>355</v>
      </c>
      <c r="C238" s="15"/>
      <c r="D238" s="15"/>
      <c r="E238" s="15"/>
      <c r="F238" s="15"/>
      <c r="G238" s="16"/>
      <c r="H238" s="16"/>
      <c r="I238" s="15"/>
      <c r="J238" s="12"/>
    </row>
    <row r="239" spans="1:10" ht="24.75" customHeight="1">
      <c r="A239" s="17"/>
      <c r="B239" s="18" t="s">
        <v>356</v>
      </c>
      <c r="C239" s="15">
        <v>480000</v>
      </c>
      <c r="D239" s="15">
        <v>50000</v>
      </c>
      <c r="E239" s="15">
        <v>480000</v>
      </c>
      <c r="F239" s="15">
        <v>5000</v>
      </c>
      <c r="G239" s="16">
        <f>ROUND(F239*340.75,2)</f>
        <v>1703750</v>
      </c>
      <c r="H239" s="16">
        <v>2000000</v>
      </c>
      <c r="I239" s="15">
        <v>418300</v>
      </c>
      <c r="J239" s="12">
        <f>ROUND(I239*340.75,2)</f>
        <v>142535725</v>
      </c>
    </row>
    <row r="240" spans="1:10" ht="24.75" customHeight="1">
      <c r="A240" s="17"/>
      <c r="B240" s="14" t="s">
        <v>357</v>
      </c>
      <c r="C240" s="15">
        <f aca="true" t="shared" si="22" ref="C240:J240">SUM(C235:C239)</f>
        <v>540000</v>
      </c>
      <c r="D240" s="15">
        <f>SUM(D232:D239)</f>
        <v>53000</v>
      </c>
      <c r="E240" s="15">
        <f t="shared" si="22"/>
        <v>590000</v>
      </c>
      <c r="F240" s="15">
        <f t="shared" si="22"/>
        <v>185000</v>
      </c>
      <c r="G240" s="16">
        <f t="shared" si="22"/>
        <v>63038750</v>
      </c>
      <c r="H240" s="16">
        <f t="shared" si="22"/>
        <v>62000000</v>
      </c>
      <c r="I240" s="15">
        <f t="shared" si="22"/>
        <v>521184.12</v>
      </c>
      <c r="J240" s="3">
        <f t="shared" si="22"/>
        <v>177593488.89</v>
      </c>
    </row>
    <row r="241" spans="1:10" ht="24.75" customHeight="1">
      <c r="A241" s="17" t="s">
        <v>358</v>
      </c>
      <c r="B241" s="14" t="s">
        <v>359</v>
      </c>
      <c r="C241" s="15"/>
      <c r="D241" s="15"/>
      <c r="E241" s="15"/>
      <c r="F241" s="15"/>
      <c r="G241" s="16"/>
      <c r="H241" s="16"/>
      <c r="I241" s="15"/>
      <c r="J241" s="12"/>
    </row>
    <row r="242" spans="1:10" ht="24.75" customHeight="1">
      <c r="A242" s="17"/>
      <c r="B242" s="14" t="s">
        <v>360</v>
      </c>
      <c r="C242" s="15"/>
      <c r="D242" s="15"/>
      <c r="E242" s="15"/>
      <c r="F242" s="15"/>
      <c r="G242" s="16"/>
      <c r="H242" s="16"/>
      <c r="I242" s="15"/>
      <c r="J242" s="12"/>
    </row>
    <row r="243" spans="1:10" ht="24.75" customHeight="1">
      <c r="A243" s="17" t="s">
        <v>361</v>
      </c>
      <c r="B243" s="14" t="s">
        <v>362</v>
      </c>
      <c r="C243" s="15"/>
      <c r="D243" s="15"/>
      <c r="E243" s="15"/>
      <c r="F243" s="15"/>
      <c r="G243" s="16"/>
      <c r="H243" s="16"/>
      <c r="I243" s="15"/>
      <c r="J243" s="12"/>
    </row>
    <row r="244" spans="1:10" ht="24.75" customHeight="1">
      <c r="A244" s="17" t="s">
        <v>363</v>
      </c>
      <c r="B244" s="18" t="s">
        <v>364</v>
      </c>
      <c r="C244" s="15">
        <v>0</v>
      </c>
      <c r="D244" s="15">
        <v>0</v>
      </c>
      <c r="E244" s="15">
        <v>0</v>
      </c>
      <c r="F244" s="15">
        <v>8000</v>
      </c>
      <c r="G244" s="16">
        <f>ROUND(F244*340.75,2)</f>
        <v>2726000</v>
      </c>
      <c r="H244" s="16">
        <v>3000000</v>
      </c>
      <c r="I244" s="15">
        <v>0</v>
      </c>
      <c r="J244" s="12">
        <f>ROUND(I244*340.75,2)</f>
        <v>0</v>
      </c>
    </row>
    <row r="245" spans="1:10" ht="24.75" customHeight="1">
      <c r="A245" s="17" t="s">
        <v>365</v>
      </c>
      <c r="B245" s="14" t="s">
        <v>366</v>
      </c>
      <c r="C245" s="15"/>
      <c r="D245" s="15"/>
      <c r="E245" s="15"/>
      <c r="F245" s="15"/>
      <c r="G245" s="16"/>
      <c r="H245" s="16"/>
      <c r="I245" s="15"/>
      <c r="J245" s="12"/>
    </row>
    <row r="246" spans="1:10" ht="24.75" customHeight="1">
      <c r="A246" s="17" t="s">
        <v>367</v>
      </c>
      <c r="B246" s="18" t="s">
        <v>366</v>
      </c>
      <c r="C246" s="15">
        <v>0</v>
      </c>
      <c r="D246" s="15">
        <v>0</v>
      </c>
      <c r="E246" s="15">
        <v>0</v>
      </c>
      <c r="F246" s="15">
        <v>1500</v>
      </c>
      <c r="G246" s="16">
        <f>ROUND(F246*340.75,2)</f>
        <v>511125</v>
      </c>
      <c r="H246" s="16">
        <v>500000</v>
      </c>
      <c r="I246" s="15">
        <v>0</v>
      </c>
      <c r="J246" s="12">
        <f>ROUND(I246*340.75,2)</f>
        <v>0</v>
      </c>
    </row>
    <row r="247" spans="1:10" ht="24.75" customHeight="1" thickBot="1">
      <c r="A247" s="24"/>
      <c r="B247" s="25"/>
      <c r="C247" s="26"/>
      <c r="D247" s="26"/>
      <c r="E247" s="26"/>
      <c r="F247" s="26"/>
      <c r="G247" s="27"/>
      <c r="H247" s="27"/>
      <c r="I247" s="26"/>
      <c r="J247" s="12"/>
    </row>
    <row r="248" spans="1:10" ht="24.75" customHeight="1">
      <c r="A248" s="144" t="s">
        <v>18</v>
      </c>
      <c r="B248" s="145" t="s">
        <v>19</v>
      </c>
      <c r="C248" s="146" t="s">
        <v>20</v>
      </c>
      <c r="D248" s="146" t="s">
        <v>21</v>
      </c>
      <c r="E248" s="146" t="s">
        <v>20</v>
      </c>
      <c r="F248" s="146" t="s">
        <v>20</v>
      </c>
      <c r="G248" s="33" t="s">
        <v>20</v>
      </c>
      <c r="H248" s="33" t="s">
        <v>20</v>
      </c>
      <c r="I248" s="147" t="s">
        <v>22</v>
      </c>
      <c r="J248" s="5"/>
    </row>
    <row r="249" spans="1:10" ht="24.75" customHeight="1" thickBot="1">
      <c r="A249" s="148"/>
      <c r="B249" s="142"/>
      <c r="C249" s="140" t="s">
        <v>23</v>
      </c>
      <c r="D249" s="140" t="s">
        <v>24</v>
      </c>
      <c r="E249" s="140" t="s">
        <v>23</v>
      </c>
      <c r="F249" s="140" t="s">
        <v>25</v>
      </c>
      <c r="G249" s="141" t="s">
        <v>26</v>
      </c>
      <c r="H249" s="141" t="s">
        <v>26</v>
      </c>
      <c r="I249" s="149" t="s">
        <v>27</v>
      </c>
      <c r="J249" s="6"/>
    </row>
    <row r="250" spans="1:10" ht="24.75" customHeight="1" thickBot="1">
      <c r="A250" s="150"/>
      <c r="B250" s="151"/>
      <c r="C250" s="152" t="s">
        <v>758</v>
      </c>
      <c r="D250" s="152" t="s">
        <v>28</v>
      </c>
      <c r="E250" s="152" t="s">
        <v>28</v>
      </c>
      <c r="F250" s="152" t="s">
        <v>30</v>
      </c>
      <c r="G250" s="153" t="s">
        <v>31</v>
      </c>
      <c r="H250" s="153" t="s">
        <v>32</v>
      </c>
      <c r="I250" s="154" t="s">
        <v>29</v>
      </c>
      <c r="J250" s="7"/>
    </row>
    <row r="251" spans="1:10" ht="24.75" customHeight="1">
      <c r="A251" s="21" t="s">
        <v>368</v>
      </c>
      <c r="B251" s="9" t="s">
        <v>369</v>
      </c>
      <c r="C251" s="10"/>
      <c r="D251" s="10"/>
      <c r="E251" s="10"/>
      <c r="F251" s="10"/>
      <c r="G251" s="11"/>
      <c r="H251" s="11"/>
      <c r="I251" s="10"/>
      <c r="J251" s="12"/>
    </row>
    <row r="252" spans="1:10" ht="24.75" customHeight="1">
      <c r="A252" s="17" t="s">
        <v>370</v>
      </c>
      <c r="B252" s="18" t="s">
        <v>371</v>
      </c>
      <c r="C252" s="15">
        <v>0</v>
      </c>
      <c r="D252" s="15">
        <v>0</v>
      </c>
      <c r="E252" s="15">
        <v>0</v>
      </c>
      <c r="F252" s="15">
        <v>250000</v>
      </c>
      <c r="G252" s="16">
        <f>ROUND(F252*340.75,2)</f>
        <v>85187500</v>
      </c>
      <c r="H252" s="16">
        <v>80000000</v>
      </c>
      <c r="I252" s="15">
        <v>0</v>
      </c>
      <c r="J252" s="12">
        <f>ROUND(I252*340.75,2)</f>
        <v>0</v>
      </c>
    </row>
    <row r="253" spans="1:10" ht="24.75" customHeight="1">
      <c r="A253" s="17"/>
      <c r="B253" s="14" t="s">
        <v>372</v>
      </c>
      <c r="C253" s="15">
        <f aca="true" t="shared" si="23" ref="C253:J253">SUM(C243:C252)</f>
        <v>0</v>
      </c>
      <c r="D253" s="15">
        <f>SUM(D243:D252)</f>
        <v>0</v>
      </c>
      <c r="E253" s="15">
        <f t="shared" si="23"/>
        <v>0</v>
      </c>
      <c r="F253" s="15">
        <f t="shared" si="23"/>
        <v>259500</v>
      </c>
      <c r="G253" s="16">
        <f t="shared" si="23"/>
        <v>88424625</v>
      </c>
      <c r="H253" s="16">
        <f t="shared" si="23"/>
        <v>83500000</v>
      </c>
      <c r="I253" s="15">
        <f t="shared" si="23"/>
        <v>0</v>
      </c>
      <c r="J253" s="3">
        <f t="shared" si="23"/>
        <v>0</v>
      </c>
    </row>
    <row r="254" spans="1:10" ht="24.75" customHeight="1">
      <c r="A254" s="17"/>
      <c r="B254" s="14" t="s">
        <v>373</v>
      </c>
      <c r="C254" s="35">
        <f>SUM($221:$221+$231:$231+$240:$240+$253:$253)</f>
        <v>5590000</v>
      </c>
      <c r="D254" s="35">
        <f>SUM(D221+D231+D240+D253)</f>
        <v>3753000</v>
      </c>
      <c r="E254" s="35">
        <f aca="true" t="shared" si="24" ref="E254:J254">SUM($221:$221+$231:$231+$240:$240+$253:$253)</f>
        <v>4790000</v>
      </c>
      <c r="F254" s="35">
        <f t="shared" si="24"/>
        <v>6651000</v>
      </c>
      <c r="G254" s="36">
        <f t="shared" si="24"/>
        <v>2266328250</v>
      </c>
      <c r="H254" s="36">
        <f t="shared" si="24"/>
        <v>2147000000</v>
      </c>
      <c r="I254" s="35">
        <f t="shared" si="24"/>
        <v>5354384.12</v>
      </c>
      <c r="J254" s="37" t="e">
        <f t="shared" si="24"/>
        <v>#REF!</v>
      </c>
    </row>
    <row r="255" spans="1:10" ht="24.75" customHeight="1">
      <c r="A255" s="13" t="s">
        <v>374</v>
      </c>
      <c r="B255" s="14" t="s">
        <v>375</v>
      </c>
      <c r="C255" s="15"/>
      <c r="D255" s="15"/>
      <c r="E255" s="15"/>
      <c r="F255" s="15"/>
      <c r="G255" s="16"/>
      <c r="H255" s="16"/>
      <c r="I255" s="15"/>
      <c r="J255" s="12"/>
    </row>
    <row r="256" spans="1:10" ht="24.75" customHeight="1">
      <c r="A256" s="17" t="s">
        <v>376</v>
      </c>
      <c r="B256" s="14" t="s">
        <v>377</v>
      </c>
      <c r="C256" s="15"/>
      <c r="D256" s="15"/>
      <c r="E256" s="15"/>
      <c r="F256" s="15"/>
      <c r="G256" s="16"/>
      <c r="H256" s="16"/>
      <c r="I256" s="15"/>
      <c r="J256" s="12"/>
    </row>
    <row r="257" spans="1:10" ht="24.75" customHeight="1">
      <c r="A257" s="17" t="s">
        <v>378</v>
      </c>
      <c r="B257" s="14" t="s">
        <v>379</v>
      </c>
      <c r="C257" s="15"/>
      <c r="D257" s="15"/>
      <c r="E257" s="15"/>
      <c r="F257" s="15"/>
      <c r="G257" s="16"/>
      <c r="H257" s="16"/>
      <c r="I257" s="15"/>
      <c r="J257" s="12"/>
    </row>
    <row r="258" spans="1:10" ht="24.75" customHeight="1">
      <c r="A258" s="17" t="s">
        <v>380</v>
      </c>
      <c r="B258" s="18" t="s">
        <v>381</v>
      </c>
      <c r="C258" s="15">
        <v>120000</v>
      </c>
      <c r="D258" s="15">
        <v>20000</v>
      </c>
      <c r="E258" s="15">
        <v>20000</v>
      </c>
      <c r="F258" s="15">
        <v>25000</v>
      </c>
      <c r="G258" s="16">
        <f>ROUND(F258*340.75,2)</f>
        <v>8518750</v>
      </c>
      <c r="H258" s="16">
        <v>10000000</v>
      </c>
      <c r="I258" s="15">
        <v>29360.34</v>
      </c>
      <c r="J258" s="12">
        <f>ROUND(I258*340.75,2)</f>
        <v>10004535.86</v>
      </c>
    </row>
    <row r="259" spans="1:10" ht="24.75" customHeight="1">
      <c r="A259" s="17"/>
      <c r="B259" s="14" t="s">
        <v>382</v>
      </c>
      <c r="C259" s="15">
        <f aca="true" t="shared" si="25" ref="C259:J259">SUM(C257:C258)</f>
        <v>120000</v>
      </c>
      <c r="D259" s="15">
        <f>SUM(D256:D258)</f>
        <v>20000</v>
      </c>
      <c r="E259" s="15">
        <f t="shared" si="25"/>
        <v>20000</v>
      </c>
      <c r="F259" s="15">
        <f t="shared" si="25"/>
        <v>25000</v>
      </c>
      <c r="G259" s="16">
        <f t="shared" si="25"/>
        <v>8518750</v>
      </c>
      <c r="H259" s="16">
        <f t="shared" si="25"/>
        <v>10000000</v>
      </c>
      <c r="I259" s="15">
        <f t="shared" si="25"/>
        <v>29360.34</v>
      </c>
      <c r="J259" s="3">
        <f t="shared" si="25"/>
        <v>10004535.86</v>
      </c>
    </row>
    <row r="260" spans="1:10" ht="24.75" customHeight="1">
      <c r="A260" s="17" t="s">
        <v>383</v>
      </c>
      <c r="B260" s="14" t="s">
        <v>384</v>
      </c>
      <c r="C260" s="15"/>
      <c r="D260" s="15"/>
      <c r="E260" s="15"/>
      <c r="F260" s="15"/>
      <c r="G260" s="41"/>
      <c r="H260" s="41"/>
      <c r="I260" s="15"/>
      <c r="J260" s="12"/>
    </row>
    <row r="261" spans="1:10" ht="24.75" customHeight="1">
      <c r="A261" s="17" t="s">
        <v>385</v>
      </c>
      <c r="B261" s="14" t="s">
        <v>386</v>
      </c>
      <c r="C261" s="15"/>
      <c r="D261" s="15"/>
      <c r="E261" s="15"/>
      <c r="F261" s="15"/>
      <c r="G261" s="41"/>
      <c r="H261" s="41"/>
      <c r="I261" s="15"/>
      <c r="J261" s="12"/>
    </row>
    <row r="262" spans="1:10" ht="24.75" customHeight="1">
      <c r="A262" s="17"/>
      <c r="B262" s="14" t="s">
        <v>387</v>
      </c>
      <c r="C262" s="15"/>
      <c r="D262" s="15"/>
      <c r="E262" s="15"/>
      <c r="F262" s="15"/>
      <c r="G262" s="41"/>
      <c r="H262" s="41"/>
      <c r="I262" s="15"/>
      <c r="J262" s="12"/>
    </row>
    <row r="263" spans="1:10" ht="24.75" customHeight="1">
      <c r="A263" s="17" t="s">
        <v>388</v>
      </c>
      <c r="B263" s="18" t="s">
        <v>389</v>
      </c>
      <c r="C263" s="15">
        <v>150000</v>
      </c>
      <c r="D263" s="15">
        <v>80000</v>
      </c>
      <c r="E263" s="15">
        <v>200000</v>
      </c>
      <c r="F263" s="15">
        <v>300000</v>
      </c>
      <c r="G263" s="16">
        <f>ROUND(F263*340.75,2)</f>
        <v>102225000</v>
      </c>
      <c r="H263" s="41">
        <v>120000000</v>
      </c>
      <c r="I263" s="15">
        <v>138347.3</v>
      </c>
      <c r="J263" s="12">
        <f>ROUND(I263*340.75,2)</f>
        <v>47141842.48</v>
      </c>
    </row>
    <row r="264" spans="1:10" ht="36">
      <c r="A264" s="13" t="s">
        <v>390</v>
      </c>
      <c r="B264" s="42" t="s">
        <v>391</v>
      </c>
      <c r="C264" s="15"/>
      <c r="D264" s="15"/>
      <c r="E264" s="15"/>
      <c r="F264" s="15"/>
      <c r="G264" s="16"/>
      <c r="H264" s="41"/>
      <c r="I264" s="15"/>
      <c r="J264" s="12"/>
    </row>
    <row r="265" spans="1:10" ht="24.75" customHeight="1">
      <c r="A265" s="17" t="s">
        <v>392</v>
      </c>
      <c r="B265" s="18" t="s">
        <v>393</v>
      </c>
      <c r="C265" s="15">
        <v>0</v>
      </c>
      <c r="D265" s="15">
        <v>0</v>
      </c>
      <c r="E265" s="15">
        <v>0</v>
      </c>
      <c r="F265" s="15">
        <v>1500</v>
      </c>
      <c r="G265" s="15"/>
      <c r="H265" s="40"/>
      <c r="I265" s="15">
        <v>0</v>
      </c>
      <c r="J265" s="12"/>
    </row>
    <row r="266" spans="1:10" ht="25.5" customHeight="1">
      <c r="A266" s="17" t="s">
        <v>756</v>
      </c>
      <c r="B266" s="43" t="s">
        <v>757</v>
      </c>
      <c r="C266" s="15">
        <v>0</v>
      </c>
      <c r="D266" s="15">
        <v>0</v>
      </c>
      <c r="E266" s="15">
        <v>0</v>
      </c>
      <c r="F266" s="15">
        <v>1500</v>
      </c>
      <c r="G266" s="15"/>
      <c r="H266" s="40"/>
      <c r="I266" s="15">
        <v>35503.34</v>
      </c>
      <c r="J266" s="12"/>
    </row>
    <row r="267" spans="1:10" ht="24.75" customHeight="1">
      <c r="A267" s="17" t="s">
        <v>394</v>
      </c>
      <c r="B267" s="14" t="s">
        <v>395</v>
      </c>
      <c r="C267" s="15"/>
      <c r="D267" s="15"/>
      <c r="E267" s="15"/>
      <c r="F267" s="15"/>
      <c r="G267" s="16"/>
      <c r="H267" s="16"/>
      <c r="I267" s="15"/>
      <c r="J267" s="12"/>
    </row>
    <row r="268" spans="1:10" ht="24.75" customHeight="1">
      <c r="A268" s="17"/>
      <c r="B268" s="14" t="s">
        <v>387</v>
      </c>
      <c r="C268" s="15"/>
      <c r="D268" s="15"/>
      <c r="E268" s="15"/>
      <c r="F268" s="15"/>
      <c r="G268" s="41"/>
      <c r="H268" s="41"/>
      <c r="I268" s="15"/>
      <c r="J268" s="12"/>
    </row>
    <row r="269" spans="1:10" ht="24.75" customHeight="1">
      <c r="A269" s="17" t="s">
        <v>396</v>
      </c>
      <c r="B269" s="18" t="s">
        <v>397</v>
      </c>
      <c r="C269" s="15">
        <v>310000</v>
      </c>
      <c r="D269" s="15">
        <v>250000</v>
      </c>
      <c r="E269" s="15">
        <v>290000</v>
      </c>
      <c r="F269" s="15">
        <v>110000</v>
      </c>
      <c r="G269" s="16">
        <f>ROUND(F269*340.75,2)</f>
        <v>37482500</v>
      </c>
      <c r="H269" s="41">
        <v>34000000</v>
      </c>
      <c r="I269" s="15">
        <v>282732.65</v>
      </c>
      <c r="J269" s="12">
        <f>ROUND(I269*340.75,2)</f>
        <v>96341150.49</v>
      </c>
    </row>
    <row r="270" spans="1:10" ht="24.75" customHeight="1">
      <c r="A270" s="17" t="s">
        <v>398</v>
      </c>
      <c r="B270" s="18" t="s">
        <v>399</v>
      </c>
      <c r="C270" s="15">
        <v>180000</v>
      </c>
      <c r="D270" s="15">
        <v>130000</v>
      </c>
      <c r="E270" s="15">
        <v>160000</v>
      </c>
      <c r="F270" s="15">
        <v>140000</v>
      </c>
      <c r="G270" s="16">
        <f>ROUND(F270*340.75,2)</f>
        <v>47705000</v>
      </c>
      <c r="H270" s="41">
        <v>38000000</v>
      </c>
      <c r="I270" s="15">
        <v>147719.95</v>
      </c>
      <c r="J270" s="12">
        <f>ROUND(I270*340.75,2)</f>
        <v>50335572.96</v>
      </c>
    </row>
    <row r="271" spans="1:10" ht="24.75" customHeight="1">
      <c r="A271" s="17" t="s">
        <v>400</v>
      </c>
      <c r="B271" s="18" t="s">
        <v>401</v>
      </c>
      <c r="C271" s="15">
        <v>500</v>
      </c>
      <c r="D271" s="15">
        <v>0</v>
      </c>
      <c r="E271" s="15">
        <v>500</v>
      </c>
      <c r="F271" s="15">
        <v>1000</v>
      </c>
      <c r="G271" s="16">
        <f>ROUND(F271*340.75,2)</f>
        <v>340750</v>
      </c>
      <c r="H271" s="41">
        <v>500000</v>
      </c>
      <c r="I271" s="15">
        <v>0</v>
      </c>
      <c r="J271" s="12">
        <f>ROUND(I271*340.75,2)</f>
        <v>0</v>
      </c>
    </row>
    <row r="272" spans="1:10" ht="24.75" customHeight="1" thickBot="1">
      <c r="A272" s="24"/>
      <c r="B272" s="25"/>
      <c r="C272" s="26"/>
      <c r="D272" s="26"/>
      <c r="E272" s="26"/>
      <c r="F272" s="26"/>
      <c r="G272" s="158"/>
      <c r="H272" s="158"/>
      <c r="I272" s="26"/>
      <c r="J272" s="12"/>
    </row>
    <row r="273" spans="1:10" ht="24.75" customHeight="1">
      <c r="A273" s="144" t="s">
        <v>18</v>
      </c>
      <c r="B273" s="145" t="s">
        <v>19</v>
      </c>
      <c r="C273" s="146" t="s">
        <v>20</v>
      </c>
      <c r="D273" s="146" t="s">
        <v>21</v>
      </c>
      <c r="E273" s="146" t="s">
        <v>20</v>
      </c>
      <c r="F273" s="146" t="s">
        <v>20</v>
      </c>
      <c r="G273" s="33" t="s">
        <v>20</v>
      </c>
      <c r="H273" s="33" t="s">
        <v>20</v>
      </c>
      <c r="I273" s="147" t="s">
        <v>22</v>
      </c>
      <c r="J273" s="5"/>
    </row>
    <row r="274" spans="1:10" ht="24.75" customHeight="1" thickBot="1">
      <c r="A274" s="148"/>
      <c r="B274" s="142"/>
      <c r="C274" s="140" t="s">
        <v>23</v>
      </c>
      <c r="D274" s="140" t="s">
        <v>24</v>
      </c>
      <c r="E274" s="140" t="s">
        <v>23</v>
      </c>
      <c r="F274" s="140" t="s">
        <v>25</v>
      </c>
      <c r="G274" s="141" t="s">
        <v>26</v>
      </c>
      <c r="H274" s="141" t="s">
        <v>26</v>
      </c>
      <c r="I274" s="149" t="s">
        <v>27</v>
      </c>
      <c r="J274" s="6"/>
    </row>
    <row r="275" spans="1:10" ht="24.75" customHeight="1" thickBot="1">
      <c r="A275" s="150"/>
      <c r="B275" s="151"/>
      <c r="C275" s="152" t="s">
        <v>758</v>
      </c>
      <c r="D275" s="152" t="s">
        <v>28</v>
      </c>
      <c r="E275" s="152" t="s">
        <v>28</v>
      </c>
      <c r="F275" s="152" t="s">
        <v>30</v>
      </c>
      <c r="G275" s="153" t="s">
        <v>31</v>
      </c>
      <c r="H275" s="153" t="s">
        <v>32</v>
      </c>
      <c r="I275" s="154" t="s">
        <v>29</v>
      </c>
      <c r="J275" s="7"/>
    </row>
    <row r="276" spans="1:10" ht="24.75" customHeight="1">
      <c r="A276" s="21" t="s">
        <v>402</v>
      </c>
      <c r="B276" s="32" t="s">
        <v>403</v>
      </c>
      <c r="C276" s="10">
        <v>45000</v>
      </c>
      <c r="D276" s="10">
        <v>40000</v>
      </c>
      <c r="E276" s="10">
        <v>45000</v>
      </c>
      <c r="F276" s="10">
        <v>40000</v>
      </c>
      <c r="G276" s="11">
        <f>ROUND(F276*340.75,2)</f>
        <v>13630000</v>
      </c>
      <c r="H276" s="44">
        <v>12600000</v>
      </c>
      <c r="I276" s="10">
        <v>42513.46</v>
      </c>
      <c r="J276" s="12">
        <f>ROUND(I276*340.75,2)</f>
        <v>14486461.5</v>
      </c>
    </row>
    <row r="277" spans="1:10" ht="24.75" customHeight="1">
      <c r="A277" s="17" t="s">
        <v>404</v>
      </c>
      <c r="B277" s="18" t="s">
        <v>405</v>
      </c>
      <c r="C277" s="15">
        <v>1000</v>
      </c>
      <c r="D277" s="15">
        <v>0</v>
      </c>
      <c r="E277" s="15">
        <v>1000</v>
      </c>
      <c r="F277" s="15">
        <v>1000</v>
      </c>
      <c r="G277" s="16">
        <f>ROUND(F277*340.75,2)</f>
        <v>340750</v>
      </c>
      <c r="H277" s="41">
        <v>500000</v>
      </c>
      <c r="I277" s="15">
        <v>0</v>
      </c>
      <c r="J277" s="12">
        <f>ROUND(I277*340.75,2)</f>
        <v>0</v>
      </c>
    </row>
    <row r="278" spans="1:10" ht="24.75" customHeight="1">
      <c r="A278" s="17" t="s">
        <v>406</v>
      </c>
      <c r="B278" s="18" t="s">
        <v>407</v>
      </c>
      <c r="C278" s="15">
        <v>300</v>
      </c>
      <c r="D278" s="15">
        <v>0</v>
      </c>
      <c r="E278" s="15">
        <v>300</v>
      </c>
      <c r="F278" s="15">
        <v>300</v>
      </c>
      <c r="G278" s="16">
        <f>ROUND(F278*340.75,2)</f>
        <v>102225</v>
      </c>
      <c r="H278" s="41">
        <v>100000</v>
      </c>
      <c r="I278" s="15">
        <v>0</v>
      </c>
      <c r="J278" s="12">
        <f>ROUND(I278*340.75,2)</f>
        <v>0</v>
      </c>
    </row>
    <row r="279" spans="1:10" ht="24.75" customHeight="1">
      <c r="A279" s="17" t="s">
        <v>408</v>
      </c>
      <c r="B279" s="14" t="s">
        <v>409</v>
      </c>
      <c r="C279" s="15"/>
      <c r="D279" s="15"/>
      <c r="E279" s="15"/>
      <c r="F279" s="15"/>
      <c r="G279" s="41"/>
      <c r="H279" s="41"/>
      <c r="I279" s="15"/>
      <c r="J279" s="12"/>
    </row>
    <row r="280" spans="1:10" ht="24.75" customHeight="1">
      <c r="A280" s="17"/>
      <c r="B280" s="14" t="s">
        <v>387</v>
      </c>
      <c r="C280" s="15"/>
      <c r="D280" s="15"/>
      <c r="E280" s="15"/>
      <c r="F280" s="15"/>
      <c r="G280" s="41"/>
      <c r="H280" s="41"/>
      <c r="I280" s="15"/>
      <c r="J280" s="12"/>
    </row>
    <row r="281" spans="1:10" ht="24.75" customHeight="1">
      <c r="A281" s="17">
        <v>3352</v>
      </c>
      <c r="B281" s="18" t="s">
        <v>410</v>
      </c>
      <c r="C281" s="15">
        <v>50000</v>
      </c>
      <c r="D281" s="15">
        <v>35000</v>
      </c>
      <c r="E281" s="15">
        <v>50000</v>
      </c>
      <c r="F281" s="15">
        <v>5000</v>
      </c>
      <c r="G281" s="16">
        <f>ROUND(F281*340.75,2)</f>
        <v>1703750</v>
      </c>
      <c r="H281" s="41">
        <v>2000000</v>
      </c>
      <c r="I281" s="15">
        <v>39107.7</v>
      </c>
      <c r="J281" s="12">
        <f>ROUND(I281*340.75,2)</f>
        <v>13325948.78</v>
      </c>
    </row>
    <row r="282" spans="1:10" ht="24.75" customHeight="1">
      <c r="A282" s="17" t="s">
        <v>411</v>
      </c>
      <c r="B282" s="18" t="s">
        <v>412</v>
      </c>
      <c r="C282" s="15">
        <v>2000</v>
      </c>
      <c r="D282" s="15">
        <v>0</v>
      </c>
      <c r="E282" s="15">
        <v>2000</v>
      </c>
      <c r="F282" s="15">
        <v>2000</v>
      </c>
      <c r="G282" s="16">
        <f>ROUND(F282*340.75,2)</f>
        <v>681500</v>
      </c>
      <c r="H282" s="41">
        <v>100000</v>
      </c>
      <c r="I282" s="15">
        <v>0</v>
      </c>
      <c r="J282" s="12">
        <f>ROUND(I282*340.75,2)</f>
        <v>0</v>
      </c>
    </row>
    <row r="283" spans="1:10" ht="24.75" customHeight="1">
      <c r="A283" s="17" t="s">
        <v>413</v>
      </c>
      <c r="B283" s="14" t="s">
        <v>414</v>
      </c>
      <c r="C283" s="15"/>
      <c r="D283" s="15"/>
      <c r="E283" s="15"/>
      <c r="F283" s="15"/>
      <c r="G283" s="41"/>
      <c r="H283" s="41"/>
      <c r="I283" s="15"/>
      <c r="J283" s="12"/>
    </row>
    <row r="284" spans="1:10" ht="24.75" customHeight="1">
      <c r="A284" s="17"/>
      <c r="B284" s="14" t="s">
        <v>415</v>
      </c>
      <c r="C284" s="15"/>
      <c r="D284" s="15"/>
      <c r="E284" s="15"/>
      <c r="F284" s="15"/>
      <c r="G284" s="41"/>
      <c r="H284" s="41"/>
      <c r="I284" s="15"/>
      <c r="J284" s="12"/>
    </row>
    <row r="285" spans="1:10" ht="24.75" customHeight="1">
      <c r="A285" s="17" t="s">
        <v>416</v>
      </c>
      <c r="B285" s="18" t="s">
        <v>417</v>
      </c>
      <c r="C285" s="15">
        <v>270000</v>
      </c>
      <c r="D285" s="15">
        <v>250000</v>
      </c>
      <c r="E285" s="15">
        <v>270000</v>
      </c>
      <c r="F285" s="15">
        <v>230000</v>
      </c>
      <c r="G285" s="16">
        <f aca="true" t="shared" si="26" ref="G285:G293">ROUND(F285*340.75,2)</f>
        <v>78372500</v>
      </c>
      <c r="H285" s="41">
        <v>80000000</v>
      </c>
      <c r="I285" s="15">
        <v>249995</v>
      </c>
      <c r="J285" s="12">
        <f aca="true" t="shared" si="27" ref="J285:J293">ROUND(I285*340.75,2)</f>
        <v>85185796.25</v>
      </c>
    </row>
    <row r="286" spans="1:10" ht="24.75" customHeight="1">
      <c r="A286" s="17" t="s">
        <v>418</v>
      </c>
      <c r="B286" s="18" t="s">
        <v>419</v>
      </c>
      <c r="C286" s="15">
        <v>250000</v>
      </c>
      <c r="D286" s="15">
        <v>50000</v>
      </c>
      <c r="E286" s="15">
        <v>250000</v>
      </c>
      <c r="F286" s="15">
        <v>300000</v>
      </c>
      <c r="G286" s="16">
        <f t="shared" si="26"/>
        <v>102225000</v>
      </c>
      <c r="H286" s="41">
        <v>90000000</v>
      </c>
      <c r="I286" s="15">
        <v>249450.57</v>
      </c>
      <c r="J286" s="12">
        <f t="shared" si="27"/>
        <v>85000281.73</v>
      </c>
    </row>
    <row r="287" spans="1:10" ht="24.75" customHeight="1">
      <c r="A287" s="17" t="s">
        <v>420</v>
      </c>
      <c r="B287" s="18" t="s">
        <v>421</v>
      </c>
      <c r="C287" s="15">
        <v>200</v>
      </c>
      <c r="D287" s="15">
        <v>0</v>
      </c>
      <c r="E287" s="15">
        <v>200</v>
      </c>
      <c r="F287" s="15">
        <v>200</v>
      </c>
      <c r="G287" s="16">
        <f t="shared" si="26"/>
        <v>68150</v>
      </c>
      <c r="H287" s="41">
        <v>50000</v>
      </c>
      <c r="I287" s="15">
        <v>0</v>
      </c>
      <c r="J287" s="12">
        <f t="shared" si="27"/>
        <v>0</v>
      </c>
    </row>
    <row r="288" spans="1:10" ht="24.75" customHeight="1">
      <c r="A288" s="17" t="s">
        <v>422</v>
      </c>
      <c r="B288" s="18" t="s">
        <v>423</v>
      </c>
      <c r="C288" s="15">
        <v>200</v>
      </c>
      <c r="D288" s="15">
        <v>0</v>
      </c>
      <c r="E288" s="15">
        <v>200</v>
      </c>
      <c r="F288" s="15">
        <v>200</v>
      </c>
      <c r="G288" s="16">
        <f t="shared" si="26"/>
        <v>68150</v>
      </c>
      <c r="H288" s="41">
        <v>200000</v>
      </c>
      <c r="I288" s="15">
        <v>0</v>
      </c>
      <c r="J288" s="12">
        <f t="shared" si="27"/>
        <v>0</v>
      </c>
    </row>
    <row r="289" spans="1:10" ht="24.75" customHeight="1">
      <c r="A289" s="17" t="s">
        <v>424</v>
      </c>
      <c r="B289" s="18" t="s">
        <v>425</v>
      </c>
      <c r="C289" s="15">
        <v>150000</v>
      </c>
      <c r="D289" s="15">
        <v>25000</v>
      </c>
      <c r="E289" s="15">
        <v>150000</v>
      </c>
      <c r="F289" s="15">
        <v>250000</v>
      </c>
      <c r="G289" s="16">
        <f t="shared" si="26"/>
        <v>85187500</v>
      </c>
      <c r="H289" s="41">
        <v>100000000</v>
      </c>
      <c r="I289" s="15">
        <v>70798.1</v>
      </c>
      <c r="J289" s="12">
        <f t="shared" si="27"/>
        <v>24124452.58</v>
      </c>
    </row>
    <row r="290" spans="1:10" ht="24.75" customHeight="1">
      <c r="A290" s="17" t="s">
        <v>426</v>
      </c>
      <c r="B290" s="18" t="s">
        <v>427</v>
      </c>
      <c r="C290" s="15">
        <v>50000</v>
      </c>
      <c r="D290" s="15">
        <v>35000</v>
      </c>
      <c r="E290" s="15">
        <v>50000</v>
      </c>
      <c r="F290" s="15"/>
      <c r="G290" s="16"/>
      <c r="H290" s="41"/>
      <c r="I290" s="15">
        <v>0</v>
      </c>
      <c r="J290" s="12"/>
    </row>
    <row r="291" spans="1:10" ht="24.75" customHeight="1">
      <c r="A291" s="17" t="s">
        <v>428</v>
      </c>
      <c r="B291" s="18" t="s">
        <v>429</v>
      </c>
      <c r="C291" s="15">
        <v>500</v>
      </c>
      <c r="D291" s="15">
        <v>0</v>
      </c>
      <c r="E291" s="15">
        <v>500</v>
      </c>
      <c r="F291" s="15">
        <v>4000</v>
      </c>
      <c r="G291" s="16">
        <f t="shared" si="26"/>
        <v>1363000</v>
      </c>
      <c r="H291" s="41">
        <v>1500000</v>
      </c>
      <c r="I291" s="15">
        <v>0</v>
      </c>
      <c r="J291" s="12">
        <f t="shared" si="27"/>
        <v>0</v>
      </c>
    </row>
    <row r="292" spans="1:10" ht="24.75" customHeight="1">
      <c r="A292" s="17" t="s">
        <v>430</v>
      </c>
      <c r="B292" s="18" t="s">
        <v>431</v>
      </c>
      <c r="C292" s="15">
        <v>200000</v>
      </c>
      <c r="D292" s="15">
        <v>120000</v>
      </c>
      <c r="E292" s="15">
        <v>200000</v>
      </c>
      <c r="F292" s="15">
        <v>400000</v>
      </c>
      <c r="G292" s="16">
        <f t="shared" si="26"/>
        <v>136300000</v>
      </c>
      <c r="H292" s="41">
        <v>100000000</v>
      </c>
      <c r="I292" s="15">
        <v>287910.06</v>
      </c>
      <c r="J292" s="12">
        <f t="shared" si="27"/>
        <v>98105352.95</v>
      </c>
    </row>
    <row r="293" spans="1:10" ht="24.75" customHeight="1" thickBot="1">
      <c r="A293" s="24"/>
      <c r="B293" s="25"/>
      <c r="C293" s="25"/>
      <c r="D293" s="25"/>
      <c r="E293" s="25"/>
      <c r="F293" s="26"/>
      <c r="G293" s="27">
        <f t="shared" si="26"/>
        <v>0</v>
      </c>
      <c r="H293" s="158">
        <v>5000000</v>
      </c>
      <c r="I293" s="26"/>
      <c r="J293" s="12">
        <f t="shared" si="27"/>
        <v>0</v>
      </c>
    </row>
    <row r="294" spans="1:10" ht="24.75" customHeight="1">
      <c r="A294" s="144" t="s">
        <v>18</v>
      </c>
      <c r="B294" s="145" t="s">
        <v>19</v>
      </c>
      <c r="C294" s="146" t="s">
        <v>20</v>
      </c>
      <c r="D294" s="146" t="s">
        <v>21</v>
      </c>
      <c r="E294" s="146" t="s">
        <v>20</v>
      </c>
      <c r="F294" s="146" t="s">
        <v>20</v>
      </c>
      <c r="G294" s="33" t="s">
        <v>20</v>
      </c>
      <c r="H294" s="33" t="s">
        <v>20</v>
      </c>
      <c r="I294" s="147" t="s">
        <v>22</v>
      </c>
      <c r="J294" s="5"/>
    </row>
    <row r="295" spans="1:10" ht="24.75" customHeight="1" thickBot="1">
      <c r="A295" s="148"/>
      <c r="B295" s="142"/>
      <c r="C295" s="140" t="s">
        <v>23</v>
      </c>
      <c r="D295" s="140" t="s">
        <v>24</v>
      </c>
      <c r="E295" s="140" t="s">
        <v>23</v>
      </c>
      <c r="F295" s="140" t="s">
        <v>25</v>
      </c>
      <c r="G295" s="141" t="s">
        <v>26</v>
      </c>
      <c r="H295" s="141" t="s">
        <v>26</v>
      </c>
      <c r="I295" s="149" t="s">
        <v>27</v>
      </c>
      <c r="J295" s="6"/>
    </row>
    <row r="296" spans="1:10" ht="24.75" customHeight="1" thickBot="1">
      <c r="A296" s="150"/>
      <c r="B296" s="151"/>
      <c r="C296" s="152" t="s">
        <v>758</v>
      </c>
      <c r="D296" s="152" t="s">
        <v>28</v>
      </c>
      <c r="E296" s="152" t="s">
        <v>28</v>
      </c>
      <c r="F296" s="152" t="s">
        <v>30</v>
      </c>
      <c r="G296" s="153" t="s">
        <v>31</v>
      </c>
      <c r="H296" s="153" t="s">
        <v>32</v>
      </c>
      <c r="I296" s="154" t="s">
        <v>29</v>
      </c>
      <c r="J296" s="7"/>
    </row>
    <row r="297" spans="1:10" ht="24.75" customHeight="1">
      <c r="A297" s="21" t="s">
        <v>432</v>
      </c>
      <c r="B297" s="32" t="s">
        <v>433</v>
      </c>
      <c r="C297" s="10">
        <v>500</v>
      </c>
      <c r="D297" s="10">
        <v>0</v>
      </c>
      <c r="E297" s="10">
        <v>500</v>
      </c>
      <c r="F297" s="10">
        <v>6000</v>
      </c>
      <c r="G297" s="11">
        <f aca="true" t="shared" si="28" ref="G297:G305">ROUND(F297*340.75,2)</f>
        <v>2044500</v>
      </c>
      <c r="H297" s="44">
        <v>4000000</v>
      </c>
      <c r="I297" s="10">
        <v>0</v>
      </c>
      <c r="J297" s="12">
        <f aca="true" t="shared" si="29" ref="J297:J305">ROUND(I297*340.75,2)</f>
        <v>0</v>
      </c>
    </row>
    <row r="298" spans="1:10" ht="24.75" customHeight="1">
      <c r="A298" s="17" t="s">
        <v>434</v>
      </c>
      <c r="B298" s="18" t="s">
        <v>435</v>
      </c>
      <c r="C298" s="15">
        <v>3500</v>
      </c>
      <c r="D298" s="15">
        <v>0</v>
      </c>
      <c r="E298" s="15">
        <v>3500</v>
      </c>
      <c r="F298" s="15">
        <v>5000</v>
      </c>
      <c r="G298" s="16">
        <f t="shared" si="28"/>
        <v>1703750</v>
      </c>
      <c r="H298" s="41">
        <v>3000000</v>
      </c>
      <c r="I298" s="15">
        <v>0</v>
      </c>
      <c r="J298" s="12">
        <f t="shared" si="29"/>
        <v>0</v>
      </c>
    </row>
    <row r="299" spans="1:10" ht="24.75" customHeight="1">
      <c r="A299" s="17" t="s">
        <v>436</v>
      </c>
      <c r="B299" s="18" t="s">
        <v>437</v>
      </c>
      <c r="C299" s="15">
        <v>5000</v>
      </c>
      <c r="D299" s="15">
        <v>4000</v>
      </c>
      <c r="E299" s="15">
        <v>5000</v>
      </c>
      <c r="F299" s="15">
        <v>20000</v>
      </c>
      <c r="G299" s="16">
        <f t="shared" si="28"/>
        <v>6815000</v>
      </c>
      <c r="H299" s="41">
        <v>8000000</v>
      </c>
      <c r="I299" s="15">
        <v>0</v>
      </c>
      <c r="J299" s="12">
        <f t="shared" si="29"/>
        <v>0</v>
      </c>
    </row>
    <row r="300" spans="1:10" ht="24.75" customHeight="1">
      <c r="A300" s="17" t="s">
        <v>438</v>
      </c>
      <c r="B300" s="18" t="s">
        <v>439</v>
      </c>
      <c r="C300" s="15">
        <v>20000</v>
      </c>
      <c r="D300" s="15">
        <v>10000</v>
      </c>
      <c r="E300" s="15">
        <v>20000</v>
      </c>
      <c r="F300" s="15">
        <v>300</v>
      </c>
      <c r="G300" s="16">
        <f t="shared" si="28"/>
        <v>102225</v>
      </c>
      <c r="H300" s="41">
        <v>100000</v>
      </c>
      <c r="I300" s="15">
        <v>0</v>
      </c>
      <c r="J300" s="12">
        <f t="shared" si="29"/>
        <v>0</v>
      </c>
    </row>
    <row r="301" spans="1:10" ht="24.75" customHeight="1">
      <c r="A301" s="17" t="s">
        <v>440</v>
      </c>
      <c r="B301" s="18" t="s">
        <v>441</v>
      </c>
      <c r="C301" s="15">
        <v>150000</v>
      </c>
      <c r="D301" s="15">
        <v>80000</v>
      </c>
      <c r="E301" s="15">
        <v>160000</v>
      </c>
      <c r="F301" s="15">
        <v>160000</v>
      </c>
      <c r="G301" s="16">
        <f t="shared" si="28"/>
        <v>54520000</v>
      </c>
      <c r="H301" s="41">
        <v>40000000</v>
      </c>
      <c r="I301" s="15">
        <v>132860.06</v>
      </c>
      <c r="J301" s="12">
        <f t="shared" si="29"/>
        <v>45272065.45</v>
      </c>
    </row>
    <row r="302" spans="1:10" ht="24.75" customHeight="1">
      <c r="A302" s="17" t="s">
        <v>442</v>
      </c>
      <c r="B302" s="18" t="s">
        <v>443</v>
      </c>
      <c r="C302" s="15">
        <v>34500</v>
      </c>
      <c r="D302" s="15">
        <v>18400</v>
      </c>
      <c r="E302" s="15">
        <v>37200</v>
      </c>
      <c r="F302" s="15">
        <v>25000</v>
      </c>
      <c r="G302" s="16">
        <f t="shared" si="28"/>
        <v>8518750</v>
      </c>
      <c r="H302" s="41">
        <v>7200000</v>
      </c>
      <c r="I302" s="15">
        <v>29680.32</v>
      </c>
      <c r="J302" s="12">
        <f t="shared" si="29"/>
        <v>10113569.04</v>
      </c>
    </row>
    <row r="303" spans="1:10" ht="24.75" customHeight="1">
      <c r="A303" s="17" t="s">
        <v>444</v>
      </c>
      <c r="B303" s="18" t="s">
        <v>445</v>
      </c>
      <c r="C303" s="15">
        <v>230000</v>
      </c>
      <c r="D303" s="15">
        <v>200000</v>
      </c>
      <c r="E303" s="15">
        <v>230000</v>
      </c>
      <c r="F303" s="15">
        <v>120000</v>
      </c>
      <c r="G303" s="16">
        <f t="shared" si="28"/>
        <v>40890000</v>
      </c>
      <c r="H303" s="45">
        <v>34000000</v>
      </c>
      <c r="I303" s="15">
        <v>208020.25</v>
      </c>
      <c r="J303" s="12">
        <f t="shared" si="29"/>
        <v>70882900.19</v>
      </c>
    </row>
    <row r="304" spans="1:10" ht="24.75" customHeight="1">
      <c r="A304" s="17" t="s">
        <v>446</v>
      </c>
      <c r="B304" s="18" t="s">
        <v>447</v>
      </c>
      <c r="C304" s="15">
        <v>200</v>
      </c>
      <c r="D304" s="15">
        <v>0</v>
      </c>
      <c r="E304" s="15">
        <v>200</v>
      </c>
      <c r="F304" s="15">
        <v>200</v>
      </c>
      <c r="G304" s="16">
        <f t="shared" si="28"/>
        <v>68150</v>
      </c>
      <c r="H304" s="41">
        <v>60000</v>
      </c>
      <c r="I304" s="15">
        <v>0</v>
      </c>
      <c r="J304" s="12">
        <f t="shared" si="29"/>
        <v>0</v>
      </c>
    </row>
    <row r="305" spans="1:10" ht="24.75" customHeight="1">
      <c r="A305" s="17" t="s">
        <v>448</v>
      </c>
      <c r="B305" s="18" t="s">
        <v>449</v>
      </c>
      <c r="C305" s="15">
        <v>600000</v>
      </c>
      <c r="D305" s="15">
        <v>180000</v>
      </c>
      <c r="E305" s="15">
        <v>600000</v>
      </c>
      <c r="F305" s="15">
        <v>550000</v>
      </c>
      <c r="G305" s="16">
        <f t="shared" si="28"/>
        <v>187412500</v>
      </c>
      <c r="H305" s="41">
        <v>225000000</v>
      </c>
      <c r="I305" s="15">
        <v>327225.18</v>
      </c>
      <c r="J305" s="12">
        <f t="shared" si="29"/>
        <v>111501980.09</v>
      </c>
    </row>
    <row r="306" spans="1:10" ht="24.75" customHeight="1">
      <c r="A306" s="17"/>
      <c r="B306" s="14" t="s">
        <v>450</v>
      </c>
      <c r="C306" s="40">
        <f>SUM(C297:C305,C268:C293,C260:C267)</f>
        <v>2703400</v>
      </c>
      <c r="D306" s="40">
        <f>SUM(D260:D305)</f>
        <v>1507400</v>
      </c>
      <c r="E306" s="40">
        <f>SUM(E297:E305,E268:E293,E260:E267)</f>
        <v>2726100</v>
      </c>
      <c r="F306" s="40">
        <f>SUM(F297:F305,F268:F293,F260:F267)</f>
        <v>2673200</v>
      </c>
      <c r="G306" s="41">
        <f>SUM(G262:G305)</f>
        <v>909870650</v>
      </c>
      <c r="H306" s="41">
        <f>SUM(H262:H305)</f>
        <v>905910000</v>
      </c>
      <c r="I306" s="40">
        <f>SUM(I297:I305,I268:I293,I260:I267)</f>
        <v>2241863.94</v>
      </c>
      <c r="J306" s="46">
        <f>SUM(J297:J305,J268:J293,J260:J267)</f>
        <v>751817374.49</v>
      </c>
    </row>
    <row r="307" spans="1:10" ht="24.75" customHeight="1">
      <c r="A307" s="17"/>
      <c r="B307" s="14" t="s">
        <v>451</v>
      </c>
      <c r="C307" s="35">
        <f>SUM($259:$259+$306:$306)</f>
        <v>2823400</v>
      </c>
      <c r="D307" s="35">
        <f>SUM(D259+D306)</f>
        <v>1527400</v>
      </c>
      <c r="E307" s="35">
        <f aca="true" t="shared" si="30" ref="E307:J307">SUM($259:$259+$306:$306)</f>
        <v>2746100</v>
      </c>
      <c r="F307" s="35">
        <f t="shared" si="30"/>
        <v>2698200</v>
      </c>
      <c r="G307" s="36">
        <f t="shared" si="30"/>
        <v>918389400</v>
      </c>
      <c r="H307" s="36">
        <f t="shared" si="30"/>
        <v>915910000</v>
      </c>
      <c r="I307" s="35">
        <f t="shared" si="30"/>
        <v>2271224.28</v>
      </c>
      <c r="J307" s="37">
        <f t="shared" si="30"/>
        <v>761821910.35</v>
      </c>
    </row>
    <row r="308" spans="1:9" s="47" customFormat="1" ht="24.75" customHeight="1" thickBot="1">
      <c r="A308" s="159"/>
      <c r="B308" s="159"/>
      <c r="C308" s="159"/>
      <c r="D308" s="159"/>
      <c r="E308" s="159"/>
      <c r="F308" s="159"/>
      <c r="G308" s="159"/>
      <c r="H308" s="159"/>
      <c r="I308" s="159"/>
    </row>
    <row r="309" spans="1:10" ht="24.75" customHeight="1">
      <c r="A309" s="144" t="s">
        <v>18</v>
      </c>
      <c r="B309" s="145" t="s">
        <v>19</v>
      </c>
      <c r="C309" s="146" t="s">
        <v>20</v>
      </c>
      <c r="D309" s="146" t="s">
        <v>21</v>
      </c>
      <c r="E309" s="146" t="s">
        <v>20</v>
      </c>
      <c r="F309" s="146" t="s">
        <v>20</v>
      </c>
      <c r="G309" s="33" t="s">
        <v>20</v>
      </c>
      <c r="H309" s="33" t="s">
        <v>20</v>
      </c>
      <c r="I309" s="147" t="s">
        <v>22</v>
      </c>
      <c r="J309" s="5"/>
    </row>
    <row r="310" spans="1:10" ht="24.75" customHeight="1" thickBot="1">
      <c r="A310" s="148"/>
      <c r="B310" s="142"/>
      <c r="C310" s="140" t="s">
        <v>23</v>
      </c>
      <c r="D310" s="140" t="s">
        <v>24</v>
      </c>
      <c r="E310" s="140" t="s">
        <v>23</v>
      </c>
      <c r="F310" s="140" t="s">
        <v>25</v>
      </c>
      <c r="G310" s="141" t="s">
        <v>26</v>
      </c>
      <c r="H310" s="141" t="s">
        <v>26</v>
      </c>
      <c r="I310" s="149" t="s">
        <v>27</v>
      </c>
      <c r="J310" s="6"/>
    </row>
    <row r="311" spans="1:10" ht="24.75" customHeight="1" thickBot="1">
      <c r="A311" s="150"/>
      <c r="B311" s="151"/>
      <c r="C311" s="152" t="s">
        <v>758</v>
      </c>
      <c r="D311" s="152" t="s">
        <v>28</v>
      </c>
      <c r="E311" s="152" t="s">
        <v>28</v>
      </c>
      <c r="F311" s="152" t="s">
        <v>30</v>
      </c>
      <c r="G311" s="153" t="s">
        <v>31</v>
      </c>
      <c r="H311" s="153" t="s">
        <v>32</v>
      </c>
      <c r="I311" s="154" t="s">
        <v>29</v>
      </c>
      <c r="J311" s="7"/>
    </row>
    <row r="312" spans="1:10" ht="24.75" customHeight="1">
      <c r="A312" s="21" t="s">
        <v>452</v>
      </c>
      <c r="B312" s="9" t="s">
        <v>453</v>
      </c>
      <c r="C312" s="48"/>
      <c r="D312" s="48"/>
      <c r="E312" s="48"/>
      <c r="F312" s="48"/>
      <c r="G312" s="10"/>
      <c r="H312" s="10"/>
      <c r="I312" s="48"/>
      <c r="J312" s="31"/>
    </row>
    <row r="313" spans="1:10" ht="24.75" customHeight="1">
      <c r="A313" s="17" t="s">
        <v>454</v>
      </c>
      <c r="B313" s="14" t="s">
        <v>455</v>
      </c>
      <c r="C313" s="49"/>
      <c r="D313" s="49"/>
      <c r="E313" s="49"/>
      <c r="F313" s="49"/>
      <c r="G313" s="15"/>
      <c r="H313" s="15"/>
      <c r="I313" s="49"/>
      <c r="J313" s="31"/>
    </row>
    <row r="314" spans="1:10" ht="24.75" customHeight="1">
      <c r="A314" s="17" t="s">
        <v>456</v>
      </c>
      <c r="B314" s="18" t="s">
        <v>457</v>
      </c>
      <c r="C314" s="49">
        <v>60000</v>
      </c>
      <c r="D314" s="49">
        <v>39316</v>
      </c>
      <c r="E314" s="49">
        <v>60000</v>
      </c>
      <c r="F314" s="49"/>
      <c r="G314" s="15"/>
      <c r="H314" s="15"/>
      <c r="I314" s="49">
        <v>39316.6</v>
      </c>
      <c r="J314" s="31"/>
    </row>
    <row r="315" spans="1:10" ht="24.75" customHeight="1">
      <c r="A315" s="17" t="s">
        <v>458</v>
      </c>
      <c r="B315" s="18" t="s">
        <v>459</v>
      </c>
      <c r="C315" s="49">
        <v>95000</v>
      </c>
      <c r="D315" s="49">
        <v>72028</v>
      </c>
      <c r="E315" s="49">
        <v>95000</v>
      </c>
      <c r="F315" s="49">
        <v>0</v>
      </c>
      <c r="G315" s="15"/>
      <c r="H315" s="15"/>
      <c r="I315" s="49">
        <v>72028.52</v>
      </c>
      <c r="J315" s="31"/>
    </row>
    <row r="316" spans="1:10" ht="24.75" customHeight="1">
      <c r="A316" s="17"/>
      <c r="B316" s="14" t="s">
        <v>460</v>
      </c>
      <c r="C316" s="49">
        <f>SUM(C314:C315)</f>
        <v>155000</v>
      </c>
      <c r="D316" s="49">
        <f>SUM(D314:D315)</f>
        <v>111344</v>
      </c>
      <c r="E316" s="49">
        <f>SUM(E314:E315)</f>
        <v>155000</v>
      </c>
      <c r="F316" s="49">
        <f>SUM(F315)</f>
        <v>0</v>
      </c>
      <c r="G316" s="15"/>
      <c r="H316" s="15"/>
      <c r="I316" s="49">
        <f>SUM(I314:I315)</f>
        <v>111345.12</v>
      </c>
      <c r="J316" s="31"/>
    </row>
    <row r="317" spans="1:10" ht="24.75" customHeight="1">
      <c r="A317" s="17"/>
      <c r="B317" s="14" t="s">
        <v>461</v>
      </c>
      <c r="C317" s="49">
        <f>SUM(C316)</f>
        <v>155000</v>
      </c>
      <c r="D317" s="49">
        <f>SUM(D314:D315)</f>
        <v>111344</v>
      </c>
      <c r="E317" s="49">
        <f>SUM(E316)</f>
        <v>155000</v>
      </c>
      <c r="F317" s="49">
        <f>SUM(F316)</f>
        <v>0</v>
      </c>
      <c r="G317" s="15"/>
      <c r="H317" s="15"/>
      <c r="I317" s="49">
        <f>SUM(I316)</f>
        <v>111345.12</v>
      </c>
      <c r="J317" s="31"/>
    </row>
    <row r="318" spans="1:10" ht="24.75" customHeight="1">
      <c r="A318" s="17"/>
      <c r="B318" s="50"/>
      <c r="C318" s="38"/>
      <c r="D318" s="38"/>
      <c r="E318" s="38"/>
      <c r="F318" s="38"/>
      <c r="G318" s="39"/>
      <c r="H318" s="39"/>
      <c r="I318" s="38"/>
      <c r="J318" s="31"/>
    </row>
    <row r="319" spans="1:10" ht="24.75" customHeight="1">
      <c r="A319" s="13" t="s">
        <v>462</v>
      </c>
      <c r="B319" s="14" t="s">
        <v>463</v>
      </c>
      <c r="C319" s="15"/>
      <c r="D319" s="15"/>
      <c r="E319" s="15"/>
      <c r="F319" s="15"/>
      <c r="G319" s="16"/>
      <c r="H319" s="16"/>
      <c r="I319" s="15"/>
      <c r="J319" s="12"/>
    </row>
    <row r="320" spans="1:10" ht="24.75" customHeight="1">
      <c r="A320" s="17" t="s">
        <v>464</v>
      </c>
      <c r="B320" s="14" t="s">
        <v>465</v>
      </c>
      <c r="C320" s="15"/>
      <c r="D320" s="15"/>
      <c r="E320" s="15"/>
      <c r="F320" s="15"/>
      <c r="G320" s="16"/>
      <c r="H320" s="16"/>
      <c r="I320" s="15"/>
      <c r="J320" s="12"/>
    </row>
    <row r="321" spans="1:10" ht="24.75" customHeight="1">
      <c r="A321" s="17" t="s">
        <v>466</v>
      </c>
      <c r="B321" s="14" t="s">
        <v>467</v>
      </c>
      <c r="C321" s="15"/>
      <c r="D321" s="15"/>
      <c r="E321" s="15"/>
      <c r="F321" s="15"/>
      <c r="G321" s="16"/>
      <c r="H321" s="16"/>
      <c r="I321" s="15"/>
      <c r="J321" s="12"/>
    </row>
    <row r="322" spans="1:10" ht="24.75" customHeight="1">
      <c r="A322" s="17" t="s">
        <v>468</v>
      </c>
      <c r="B322" s="18" t="s">
        <v>469</v>
      </c>
      <c r="C322" s="15">
        <v>5000</v>
      </c>
      <c r="D322" s="15">
        <v>0</v>
      </c>
      <c r="E322" s="15">
        <v>5000</v>
      </c>
      <c r="F322" s="15">
        <v>30000</v>
      </c>
      <c r="G322" s="16">
        <f>ROUND(F322*340.75,2)</f>
        <v>10222500</v>
      </c>
      <c r="H322" s="16">
        <v>15000000</v>
      </c>
      <c r="I322" s="15">
        <v>0</v>
      </c>
      <c r="J322" s="12">
        <f>ROUND(I322*340.75,2)</f>
        <v>0</v>
      </c>
    </row>
    <row r="323" spans="1:10" ht="24.75" customHeight="1">
      <c r="A323" s="17" t="s">
        <v>470</v>
      </c>
      <c r="B323" s="18" t="s">
        <v>471</v>
      </c>
      <c r="C323" s="15">
        <v>5000</v>
      </c>
      <c r="D323" s="15">
        <v>1500</v>
      </c>
      <c r="E323" s="15">
        <v>5000</v>
      </c>
      <c r="F323" s="15">
        <v>20000</v>
      </c>
      <c r="G323" s="16">
        <f>ROUND(F323*340.75,2)</f>
        <v>6815000</v>
      </c>
      <c r="H323" s="16">
        <v>6000000</v>
      </c>
      <c r="I323" s="15">
        <v>1834.2</v>
      </c>
      <c r="J323" s="12">
        <f>ROUND(I323*340.75,2)</f>
        <v>625003.65</v>
      </c>
    </row>
    <row r="324" spans="1:10" ht="24.75" customHeight="1">
      <c r="A324" s="17" t="s">
        <v>472</v>
      </c>
      <c r="B324" s="14" t="s">
        <v>473</v>
      </c>
      <c r="C324" s="15"/>
      <c r="D324" s="15"/>
      <c r="E324" s="15"/>
      <c r="F324" s="15"/>
      <c r="G324" s="16"/>
      <c r="H324" s="16"/>
      <c r="I324" s="15"/>
      <c r="J324" s="12"/>
    </row>
    <row r="325" spans="1:10" ht="24.75" customHeight="1">
      <c r="A325" s="17" t="s">
        <v>474</v>
      </c>
      <c r="B325" s="18" t="s">
        <v>475</v>
      </c>
      <c r="C325" s="15">
        <v>250000</v>
      </c>
      <c r="D325" s="15">
        <v>75000</v>
      </c>
      <c r="E325" s="15">
        <v>250000</v>
      </c>
      <c r="F325" s="15">
        <v>150000</v>
      </c>
      <c r="G325" s="16">
        <f>ROUND(F325*340.75,2)</f>
        <v>51112500</v>
      </c>
      <c r="H325" s="16">
        <v>40000000</v>
      </c>
      <c r="I325" s="15">
        <v>79803.83</v>
      </c>
      <c r="J325" s="12">
        <f>ROUND(I325*340.75,2)</f>
        <v>27193155.07</v>
      </c>
    </row>
    <row r="326" spans="1:10" ht="24.75" customHeight="1">
      <c r="A326" s="17" t="s">
        <v>476</v>
      </c>
      <c r="B326" s="18" t="s">
        <v>477</v>
      </c>
      <c r="C326" s="15">
        <v>15000</v>
      </c>
      <c r="D326" s="15">
        <v>0</v>
      </c>
      <c r="E326" s="15">
        <v>35000</v>
      </c>
      <c r="F326" s="15">
        <v>55000</v>
      </c>
      <c r="G326" s="16">
        <f>ROUND(F326*340.75,2)</f>
        <v>18741250</v>
      </c>
      <c r="H326" s="16">
        <v>15000000</v>
      </c>
      <c r="I326" s="15">
        <v>33139.47</v>
      </c>
      <c r="J326" s="12">
        <f>ROUND(I326*340.75,2)</f>
        <v>11292274.4</v>
      </c>
    </row>
    <row r="327" spans="1:10" ht="24.75" customHeight="1">
      <c r="A327" s="17" t="s">
        <v>478</v>
      </c>
      <c r="B327" s="18" t="s">
        <v>479</v>
      </c>
      <c r="C327" s="15">
        <v>5000</v>
      </c>
      <c r="D327" s="15">
        <v>1000</v>
      </c>
      <c r="E327" s="15">
        <v>5000</v>
      </c>
      <c r="F327" s="15">
        <v>8000</v>
      </c>
      <c r="G327" s="16">
        <f>ROUND(F327*340.75,2)</f>
        <v>2726000</v>
      </c>
      <c r="H327" s="16">
        <v>3000000</v>
      </c>
      <c r="I327" s="15">
        <v>1630.51</v>
      </c>
      <c r="J327" s="12">
        <f>ROUND(I327*340.75,2)</f>
        <v>555596.28</v>
      </c>
    </row>
    <row r="328" spans="1:10" ht="24.75" customHeight="1">
      <c r="A328" s="17" t="s">
        <v>480</v>
      </c>
      <c r="B328" s="18" t="s">
        <v>481</v>
      </c>
      <c r="C328" s="15">
        <v>3050</v>
      </c>
      <c r="D328" s="15">
        <v>500</v>
      </c>
      <c r="E328" s="15">
        <v>3050</v>
      </c>
      <c r="F328" s="15">
        <v>5000</v>
      </c>
      <c r="G328" s="16">
        <f>ROUND(F328*340.75,2)</f>
        <v>1703750</v>
      </c>
      <c r="H328" s="16">
        <v>3000000</v>
      </c>
      <c r="I328" s="15">
        <v>193.79</v>
      </c>
      <c r="J328" s="12">
        <f>ROUND(I328*340.75,2)</f>
        <v>66033.94</v>
      </c>
    </row>
    <row r="329" spans="1:10" ht="24.75" customHeight="1">
      <c r="A329" s="17"/>
      <c r="B329" s="14" t="s">
        <v>482</v>
      </c>
      <c r="C329" s="15">
        <f aca="true" t="shared" si="31" ref="C329:J329">SUM(C322:C328)</f>
        <v>283050</v>
      </c>
      <c r="D329" s="15">
        <f>SUM(D320:D328)</f>
        <v>78000</v>
      </c>
      <c r="E329" s="15">
        <f t="shared" si="31"/>
        <v>303050</v>
      </c>
      <c r="F329" s="15">
        <f t="shared" si="31"/>
        <v>268000</v>
      </c>
      <c r="G329" s="16">
        <f t="shared" si="31"/>
        <v>91321000</v>
      </c>
      <c r="H329" s="16">
        <f t="shared" si="31"/>
        <v>82000000</v>
      </c>
      <c r="I329" s="15">
        <f t="shared" si="31"/>
        <v>116601.79999999999</v>
      </c>
      <c r="J329" s="3">
        <f t="shared" si="31"/>
        <v>39732063.339999996</v>
      </c>
    </row>
    <row r="330" spans="1:10" ht="24.75" customHeight="1">
      <c r="A330" s="17"/>
      <c r="B330" s="14" t="s">
        <v>483</v>
      </c>
      <c r="C330" s="35">
        <f>SUM(C$322:C$328)</f>
        <v>283050</v>
      </c>
      <c r="D330" s="35">
        <f>SUM(D320:D328)</f>
        <v>78000</v>
      </c>
      <c r="E330" s="35">
        <f>SUM(E$322:E$328)</f>
        <v>303050</v>
      </c>
      <c r="F330" s="35">
        <f>SUM(F$322:F$328)</f>
        <v>268000</v>
      </c>
      <c r="G330" s="36">
        <f>SUM($G$322:$G$328)</f>
        <v>91321000</v>
      </c>
      <c r="H330" s="36">
        <f>SUM($H$322:$H$328)</f>
        <v>82000000</v>
      </c>
      <c r="I330" s="35">
        <f>SUM(I$322:I$328)</f>
        <v>116601.79999999999</v>
      </c>
      <c r="J330" s="51">
        <f>SUM(J$322:J$328)</f>
        <v>39732063.339999996</v>
      </c>
    </row>
    <row r="331" spans="1:9" s="47" customFormat="1" ht="24.75" customHeight="1" thickBot="1">
      <c r="A331" s="159"/>
      <c r="B331" s="159"/>
      <c r="C331" s="159"/>
      <c r="D331" s="159"/>
      <c r="E331" s="159"/>
      <c r="F331" s="159"/>
      <c r="G331" s="159"/>
      <c r="H331" s="159"/>
      <c r="I331" s="159"/>
    </row>
    <row r="332" spans="1:10" ht="24.75" customHeight="1">
      <c r="A332" s="144" t="s">
        <v>18</v>
      </c>
      <c r="B332" s="145" t="s">
        <v>19</v>
      </c>
      <c r="C332" s="146" t="s">
        <v>20</v>
      </c>
      <c r="D332" s="146" t="s">
        <v>21</v>
      </c>
      <c r="E332" s="146" t="s">
        <v>20</v>
      </c>
      <c r="F332" s="146" t="s">
        <v>20</v>
      </c>
      <c r="G332" s="33" t="s">
        <v>20</v>
      </c>
      <c r="H332" s="33" t="s">
        <v>20</v>
      </c>
      <c r="I332" s="147" t="s">
        <v>22</v>
      </c>
      <c r="J332" s="5"/>
    </row>
    <row r="333" spans="1:10" ht="24.75" customHeight="1" thickBot="1">
      <c r="A333" s="148"/>
      <c r="B333" s="142"/>
      <c r="C333" s="140" t="s">
        <v>23</v>
      </c>
      <c r="D333" s="140" t="s">
        <v>24</v>
      </c>
      <c r="E333" s="140" t="s">
        <v>23</v>
      </c>
      <c r="F333" s="140" t="s">
        <v>25</v>
      </c>
      <c r="G333" s="141" t="s">
        <v>26</v>
      </c>
      <c r="H333" s="141" t="s">
        <v>26</v>
      </c>
      <c r="I333" s="149" t="s">
        <v>27</v>
      </c>
      <c r="J333" s="6"/>
    </row>
    <row r="334" spans="1:10" ht="24.75" customHeight="1" thickBot="1">
      <c r="A334" s="150"/>
      <c r="B334" s="151"/>
      <c r="C334" s="152" t="s">
        <v>758</v>
      </c>
      <c r="D334" s="152" t="s">
        <v>28</v>
      </c>
      <c r="E334" s="152" t="s">
        <v>28</v>
      </c>
      <c r="F334" s="152" t="s">
        <v>30</v>
      </c>
      <c r="G334" s="153" t="s">
        <v>31</v>
      </c>
      <c r="H334" s="153" t="s">
        <v>32</v>
      </c>
      <c r="I334" s="154" t="s">
        <v>29</v>
      </c>
      <c r="J334" s="7"/>
    </row>
    <row r="335" spans="1:10" ht="24.75" customHeight="1">
      <c r="A335" s="8" t="s">
        <v>484</v>
      </c>
      <c r="B335" s="8" t="s">
        <v>485</v>
      </c>
      <c r="C335" s="10"/>
      <c r="D335" s="10"/>
      <c r="E335" s="10"/>
      <c r="F335" s="10"/>
      <c r="G335" s="11"/>
      <c r="H335" s="11"/>
      <c r="I335" s="10"/>
      <c r="J335" s="12"/>
    </row>
    <row r="336" spans="1:10" ht="24.75" customHeight="1">
      <c r="A336" s="17" t="s">
        <v>486</v>
      </c>
      <c r="B336" s="13" t="s">
        <v>487</v>
      </c>
      <c r="C336" s="15"/>
      <c r="D336" s="15"/>
      <c r="E336" s="15"/>
      <c r="F336" s="15"/>
      <c r="G336" s="16"/>
      <c r="H336" s="16"/>
      <c r="I336" s="15"/>
      <c r="J336" s="12"/>
    </row>
    <row r="337" spans="1:10" ht="24.75" customHeight="1">
      <c r="A337" s="17" t="s">
        <v>488</v>
      </c>
      <c r="B337" s="14" t="s">
        <v>489</v>
      </c>
      <c r="C337" s="15"/>
      <c r="D337" s="15"/>
      <c r="E337" s="15"/>
      <c r="F337" s="15"/>
      <c r="G337" s="16"/>
      <c r="H337" s="16"/>
      <c r="I337" s="15"/>
      <c r="J337" s="12"/>
    </row>
    <row r="338" spans="1:10" ht="24.75" customHeight="1">
      <c r="A338" s="17" t="s">
        <v>490</v>
      </c>
      <c r="B338" s="18" t="s">
        <v>491</v>
      </c>
      <c r="C338" s="15">
        <v>120000</v>
      </c>
      <c r="D338" s="15">
        <v>90000</v>
      </c>
      <c r="E338" s="15">
        <v>170000</v>
      </c>
      <c r="F338" s="15">
        <v>1900000</v>
      </c>
      <c r="G338" s="16">
        <f>ROUND(F338*340.75,2)</f>
        <v>647425000</v>
      </c>
      <c r="H338" s="16">
        <v>350000000</v>
      </c>
      <c r="I338" s="15">
        <v>62505.42</v>
      </c>
      <c r="J338" s="12">
        <f>ROUND(I338*340.75,2)</f>
        <v>21298721.87</v>
      </c>
    </row>
    <row r="339" spans="1:10" ht="24.75" customHeight="1">
      <c r="A339" s="17" t="s">
        <v>492</v>
      </c>
      <c r="B339" s="14" t="s">
        <v>493</v>
      </c>
      <c r="C339" s="15"/>
      <c r="D339" s="15"/>
      <c r="E339" s="15"/>
      <c r="F339" s="15"/>
      <c r="G339" s="16"/>
      <c r="H339" s="16"/>
      <c r="I339" s="15"/>
      <c r="J339" s="12"/>
    </row>
    <row r="340" spans="1:10" ht="24.75" customHeight="1">
      <c r="A340" s="17" t="s">
        <v>494</v>
      </c>
      <c r="B340" s="18" t="s">
        <v>495</v>
      </c>
      <c r="C340" s="15">
        <v>1400000</v>
      </c>
      <c r="D340" s="15">
        <v>800000</v>
      </c>
      <c r="E340" s="15">
        <v>1550000</v>
      </c>
      <c r="F340" s="15">
        <v>1700000</v>
      </c>
      <c r="G340" s="16">
        <f>ROUND(F340*340.75,2)</f>
        <v>579275000</v>
      </c>
      <c r="H340" s="16">
        <v>300000000</v>
      </c>
      <c r="I340" s="15">
        <v>1699586.38</v>
      </c>
      <c r="J340" s="12">
        <f>ROUND(I340*340.75,2)</f>
        <v>579134058.99</v>
      </c>
    </row>
    <row r="341" spans="1:10" ht="24.75" customHeight="1">
      <c r="A341" s="17" t="s">
        <v>496</v>
      </c>
      <c r="B341" s="14" t="s">
        <v>497</v>
      </c>
      <c r="C341" s="15"/>
      <c r="D341" s="15"/>
      <c r="E341" s="15"/>
      <c r="F341" s="15"/>
      <c r="G341" s="16"/>
      <c r="H341" s="16"/>
      <c r="I341" s="15"/>
      <c r="J341" s="12"/>
    </row>
    <row r="342" spans="1:10" ht="24.75" customHeight="1">
      <c r="A342" s="17" t="s">
        <v>498</v>
      </c>
      <c r="B342" s="18" t="s">
        <v>499</v>
      </c>
      <c r="C342" s="15">
        <v>400000</v>
      </c>
      <c r="D342" s="15">
        <v>230000</v>
      </c>
      <c r="E342" s="15">
        <v>450000</v>
      </c>
      <c r="F342" s="15">
        <v>2800000</v>
      </c>
      <c r="G342" s="16">
        <f>ROUND(F342*340.75,2)</f>
        <v>954100000</v>
      </c>
      <c r="H342" s="16">
        <v>450000000</v>
      </c>
      <c r="I342" s="15">
        <v>446781.94</v>
      </c>
      <c r="J342" s="12">
        <f>ROUND(I342*340.75,2)</f>
        <v>152240946.06</v>
      </c>
    </row>
    <row r="343" spans="1:10" ht="24.75" customHeight="1">
      <c r="A343" s="17" t="s">
        <v>500</v>
      </c>
      <c r="B343" s="18" t="s">
        <v>501</v>
      </c>
      <c r="C343" s="15">
        <v>1000</v>
      </c>
      <c r="D343" s="15">
        <v>0</v>
      </c>
      <c r="E343" s="15">
        <v>1000</v>
      </c>
      <c r="F343" s="15">
        <v>5000</v>
      </c>
      <c r="G343" s="16">
        <f>ROUND(F343*340.75,2)</f>
        <v>1703750</v>
      </c>
      <c r="H343" s="16">
        <v>2000000</v>
      </c>
      <c r="I343" s="15">
        <v>0</v>
      </c>
      <c r="J343" s="12">
        <f>ROUND(I343*340.75,2)</f>
        <v>0</v>
      </c>
    </row>
    <row r="344" spans="1:10" ht="24.75" customHeight="1">
      <c r="A344" s="17" t="s">
        <v>502</v>
      </c>
      <c r="B344" s="18" t="s">
        <v>503</v>
      </c>
      <c r="C344" s="15">
        <v>4000</v>
      </c>
      <c r="D344" s="15">
        <v>0</v>
      </c>
      <c r="E344" s="15">
        <v>4000</v>
      </c>
      <c r="F344" s="15">
        <v>5000</v>
      </c>
      <c r="G344" s="16">
        <f>ROUND(F344*340.75,2)</f>
        <v>1703750</v>
      </c>
      <c r="H344" s="16">
        <v>2000000</v>
      </c>
      <c r="I344" s="15">
        <v>0</v>
      </c>
      <c r="J344" s="12">
        <f>ROUND(I344*340.75,2)</f>
        <v>0</v>
      </c>
    </row>
    <row r="345" spans="1:10" ht="24.75" customHeight="1">
      <c r="A345" s="17"/>
      <c r="B345" s="14" t="s">
        <v>504</v>
      </c>
      <c r="C345" s="40">
        <f aca="true" t="shared" si="32" ref="C345:J345">SUM(C337:C344)</f>
        <v>1925000</v>
      </c>
      <c r="D345" s="40">
        <f>SUM(D336:D344)</f>
        <v>1120000</v>
      </c>
      <c r="E345" s="40">
        <f t="shared" si="32"/>
        <v>2175000</v>
      </c>
      <c r="F345" s="40">
        <f t="shared" si="32"/>
        <v>6410000</v>
      </c>
      <c r="G345" s="41">
        <f t="shared" si="32"/>
        <v>2184207500</v>
      </c>
      <c r="H345" s="41">
        <f t="shared" si="32"/>
        <v>1104000000</v>
      </c>
      <c r="I345" s="40">
        <f t="shared" si="32"/>
        <v>2208873.7399999998</v>
      </c>
      <c r="J345" s="46">
        <f t="shared" si="32"/>
        <v>752673726.9200001</v>
      </c>
    </row>
    <row r="346" spans="1:10" ht="24.75" customHeight="1">
      <c r="A346" s="17" t="s">
        <v>505</v>
      </c>
      <c r="B346" s="13" t="s">
        <v>506</v>
      </c>
      <c r="C346" s="15"/>
      <c r="D346" s="15"/>
      <c r="E346" s="15"/>
      <c r="F346" s="15"/>
      <c r="G346" s="16"/>
      <c r="H346" s="16"/>
      <c r="I346" s="15"/>
      <c r="J346" s="12"/>
    </row>
    <row r="347" spans="1:10" ht="24.75" customHeight="1">
      <c r="A347" s="17" t="s">
        <v>507</v>
      </c>
      <c r="B347" s="13" t="s">
        <v>508</v>
      </c>
      <c r="C347" s="15"/>
      <c r="D347" s="15"/>
      <c r="E347" s="15"/>
      <c r="F347" s="15"/>
      <c r="G347" s="16"/>
      <c r="H347" s="16"/>
      <c r="I347" s="15"/>
      <c r="J347" s="12"/>
    </row>
    <row r="348" spans="1:10" ht="24.75" customHeight="1">
      <c r="A348" s="17" t="s">
        <v>509</v>
      </c>
      <c r="B348" s="17" t="s">
        <v>510</v>
      </c>
      <c r="C348" s="15">
        <v>0</v>
      </c>
      <c r="D348" s="15">
        <v>0</v>
      </c>
      <c r="E348" s="15">
        <v>0</v>
      </c>
      <c r="F348" s="15">
        <v>30000</v>
      </c>
      <c r="G348" s="16"/>
      <c r="H348" s="16"/>
      <c r="I348" s="15">
        <v>0</v>
      </c>
      <c r="J348" s="12"/>
    </row>
    <row r="349" spans="1:10" ht="24.75" customHeight="1">
      <c r="A349" s="17"/>
      <c r="B349" s="14" t="s">
        <v>511</v>
      </c>
      <c r="C349" s="15">
        <f>SUM(C347:C348)</f>
        <v>0</v>
      </c>
      <c r="D349" s="15">
        <f>SUM(D347:D348)</f>
        <v>0</v>
      </c>
      <c r="E349" s="15">
        <f>SUM(E347:E348)</f>
        <v>0</v>
      </c>
      <c r="F349" s="15">
        <f>SUM(F346:F350)</f>
        <v>30000</v>
      </c>
      <c r="G349" s="16" t="e">
        <f>SUM(#REF!)</f>
        <v>#REF!</v>
      </c>
      <c r="H349" s="16" t="e">
        <f>SUM(#REF!)</f>
        <v>#REF!</v>
      </c>
      <c r="I349" s="15">
        <f>SUM(I347:I348)</f>
        <v>0</v>
      </c>
      <c r="J349" s="3" t="e">
        <f>SUM(#REF!)</f>
        <v>#REF!</v>
      </c>
    </row>
    <row r="350" spans="1:10" ht="24.75" customHeight="1">
      <c r="A350" s="17" t="s">
        <v>512</v>
      </c>
      <c r="B350" s="14" t="s">
        <v>513</v>
      </c>
      <c r="C350" s="15"/>
      <c r="D350" s="15"/>
      <c r="E350" s="15"/>
      <c r="F350" s="15"/>
      <c r="G350" s="16"/>
      <c r="H350" s="16"/>
      <c r="I350" s="15"/>
      <c r="J350" s="12"/>
    </row>
    <row r="351" spans="1:10" ht="24.75" customHeight="1">
      <c r="A351" s="17" t="s">
        <v>515</v>
      </c>
      <c r="B351" s="17" t="s">
        <v>748</v>
      </c>
      <c r="C351" s="15">
        <v>550000</v>
      </c>
      <c r="D351" s="15">
        <v>50000</v>
      </c>
      <c r="E351" s="15">
        <v>550000</v>
      </c>
      <c r="F351" s="15"/>
      <c r="G351" s="16"/>
      <c r="H351" s="16"/>
      <c r="I351" s="15">
        <v>419975.4</v>
      </c>
      <c r="J351" s="12"/>
    </row>
    <row r="352" spans="1:10" ht="24.75" customHeight="1">
      <c r="A352" s="17" t="s">
        <v>517</v>
      </c>
      <c r="B352" s="18" t="s">
        <v>749</v>
      </c>
      <c r="D352" s="15"/>
      <c r="E352" s="15"/>
      <c r="F352" s="15"/>
      <c r="G352" s="16"/>
      <c r="H352" s="16"/>
      <c r="I352" s="15">
        <v>0</v>
      </c>
      <c r="J352" s="12"/>
    </row>
    <row r="353" spans="1:10" ht="24.75" customHeight="1">
      <c r="A353" s="17" t="s">
        <v>744</v>
      </c>
      <c r="B353" s="18" t="s">
        <v>750</v>
      </c>
      <c r="C353" s="15">
        <v>55000000</v>
      </c>
      <c r="D353" s="15"/>
      <c r="E353" s="15">
        <v>52000000</v>
      </c>
      <c r="F353" s="15"/>
      <c r="G353" s="16"/>
      <c r="H353" s="16"/>
      <c r="I353" s="15"/>
      <c r="J353" s="12"/>
    </row>
    <row r="354" spans="1:10" ht="24.75" customHeight="1">
      <c r="A354" s="17" t="s">
        <v>746</v>
      </c>
      <c r="B354" s="18" t="s">
        <v>751</v>
      </c>
      <c r="C354" s="15">
        <v>10000</v>
      </c>
      <c r="D354" s="15"/>
      <c r="E354" s="15">
        <v>10000</v>
      </c>
      <c r="F354" s="15"/>
      <c r="G354" s="16"/>
      <c r="H354" s="16"/>
      <c r="I354" s="15"/>
      <c r="J354" s="12"/>
    </row>
    <row r="355" spans="1:10" ht="24.75" customHeight="1">
      <c r="A355" s="17"/>
      <c r="B355" s="14" t="s">
        <v>518</v>
      </c>
      <c r="C355" s="15">
        <f>SUM(C351:C354)</f>
        <v>55560000</v>
      </c>
      <c r="D355" s="15">
        <f>SUM(D351:D352)</f>
        <v>50000</v>
      </c>
      <c r="E355" s="15">
        <f>SUM(E351:E354)</f>
        <v>52560000</v>
      </c>
      <c r="F355" s="15" t="e">
        <f>SUM(#REF!)</f>
        <v>#REF!</v>
      </c>
      <c r="G355" s="16" t="e">
        <f>SUM(#REF!)</f>
        <v>#REF!</v>
      </c>
      <c r="H355" s="16" t="e">
        <f>SUM(#REF!)</f>
        <v>#REF!</v>
      </c>
      <c r="I355" s="15">
        <f>SUM(I351:I354)</f>
        <v>419975.4</v>
      </c>
      <c r="J355" s="3" t="e">
        <f>SUM(#REF!)</f>
        <v>#REF!</v>
      </c>
    </row>
    <row r="356" spans="1:10" ht="24.75" customHeight="1">
      <c r="A356" s="17"/>
      <c r="B356" s="14" t="s">
        <v>519</v>
      </c>
      <c r="C356" s="35">
        <f>SUM($345:$345+$349:$349+$355:$355)</f>
        <v>57485000</v>
      </c>
      <c r="D356" s="35">
        <f>SUM(D345+D349+D355)</f>
        <v>1170000</v>
      </c>
      <c r="E356" s="35">
        <f aca="true" t="shared" si="33" ref="E356:J356">SUM($345:$345+$349:$349+$355:$355)</f>
        <v>54735000</v>
      </c>
      <c r="F356" s="35" t="e">
        <f t="shared" si="33"/>
        <v>#REF!</v>
      </c>
      <c r="G356" s="36" t="e">
        <f t="shared" si="33"/>
        <v>#REF!</v>
      </c>
      <c r="H356" s="36" t="e">
        <f t="shared" si="33"/>
        <v>#REF!</v>
      </c>
      <c r="I356" s="35">
        <f t="shared" si="33"/>
        <v>2628849.1399999997</v>
      </c>
      <c r="J356" s="37" t="e">
        <f t="shared" si="33"/>
        <v>#REF!</v>
      </c>
    </row>
    <row r="357" spans="1:10" ht="24.75" customHeight="1" thickBot="1">
      <c r="A357" s="17"/>
      <c r="B357" s="52"/>
      <c r="C357" s="26"/>
      <c r="D357" s="26"/>
      <c r="E357" s="26"/>
      <c r="F357" s="26"/>
      <c r="G357" s="27"/>
      <c r="H357" s="27"/>
      <c r="I357" s="26"/>
      <c r="J357" s="20"/>
    </row>
    <row r="358" spans="1:10" ht="24.75" customHeight="1" thickBot="1">
      <c r="A358" s="19"/>
      <c r="B358" s="53" t="s">
        <v>520</v>
      </c>
      <c r="C358" s="54">
        <f>SUM($168:$168+$214:$214+$254:$254+$307:$307+$317:$317+$330:$330+$356:$356)</f>
        <v>75556300</v>
      </c>
      <c r="D358" s="54">
        <f>SUM(D168+D214+D254+D307+D317+D330+D356)</f>
        <v>13618796</v>
      </c>
      <c r="E358" s="54">
        <f>SUM($168:$168+$214:$214+$254:$254+$307:$307+$317:$317+$330:$330+$356:$356)</f>
        <v>72060000</v>
      </c>
      <c r="F358" s="54" t="e">
        <f>SUM($168:$168+$214:$214+$254:$254+$307:$307+$317:$317+$330:$330+$356:$356)</f>
        <v>#REF!</v>
      </c>
      <c r="G358" s="55" t="e">
        <f>SUM($168:$168+$214:$214+$254:$254+$307:$307+$330:$330+$356:$356)</f>
        <v>#REF!</v>
      </c>
      <c r="H358" s="55" t="e">
        <f>SUM($168:$168+$214:$214+$254:$254+$307:$307+$330:$330+$356:$356)</f>
        <v>#REF!</v>
      </c>
      <c r="I358" s="56">
        <f>SUM($168:$168+$214:$214+$254:$254+$307:$307+$317:$317+$330:$330+$356:$356)</f>
        <v>18915962.22</v>
      </c>
      <c r="J358" s="57" t="e">
        <f>SUM($168:$168+$214:$214+$254:$254+$307:$307+$330:$330+$356:$356)</f>
        <v>#VALUE!</v>
      </c>
    </row>
    <row r="359" spans="1:10" ht="19.5" customHeight="1">
      <c r="A359" s="58"/>
      <c r="B359" s="59"/>
      <c r="C359" s="59"/>
      <c r="D359" s="60"/>
      <c r="E359" s="59"/>
      <c r="F359" s="61"/>
      <c r="G359" s="62"/>
      <c r="H359" s="62"/>
      <c r="I359" s="61"/>
      <c r="J359" s="62"/>
    </row>
    <row r="360" ht="19.5" customHeight="1"/>
    <row r="361" ht="19.5" customHeight="1"/>
    <row r="362" ht="19.5" customHeight="1"/>
    <row r="363" spans="2:5" ht="19.5" customHeight="1">
      <c r="B363" s="68"/>
      <c r="C363" s="68"/>
      <c r="D363" s="69"/>
      <c r="E363" s="68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  <headerFooter>
    <oddFooter>&amp;CΣελίδα &amp;P από &amp;N</oddFooter>
  </headerFooter>
  <rowBreaks count="15" manualBreakCount="15">
    <brk id="19" max="255" man="1"/>
    <brk id="40" max="255" man="1"/>
    <brk id="65" max="255" man="1"/>
    <brk id="92" max="255" man="1"/>
    <brk id="114" max="255" man="1"/>
    <brk id="136" max="255" man="1"/>
    <brk id="158" max="255" man="1"/>
    <brk id="179" max="255" man="1"/>
    <brk id="197" max="255" man="1"/>
    <brk id="222" max="255" man="1"/>
    <brk id="247" max="255" man="1"/>
    <brk id="272" max="255" man="1"/>
    <brk id="293" max="255" man="1"/>
    <brk id="308" max="255" man="1"/>
    <brk id="3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</dc:creator>
  <cp:keywords/>
  <dc:description/>
  <cp:lastModifiedBy>potirakis</cp:lastModifiedBy>
  <cp:lastPrinted>2014-04-14T05:48:15Z</cp:lastPrinted>
  <dcterms:created xsi:type="dcterms:W3CDTF">2010-12-02T08:03:10Z</dcterms:created>
  <dcterms:modified xsi:type="dcterms:W3CDTF">2014-07-11T09:44:05Z</dcterms:modified>
  <cp:category/>
  <cp:version/>
  <cp:contentType/>
  <cp:contentStatus/>
</cp:coreProperties>
</file>